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20805" windowHeight="12030" activeTab="0"/>
  </bookViews>
  <sheets>
    <sheet name="Titulni_stranka" sheetId="1" r:id="rId1"/>
    <sheet name="Rok2024" sheetId="2" r:id="rId2"/>
    <sheet name="Rok2023" sheetId="3" r:id="rId3"/>
    <sheet name="Rok2022" sheetId="4" r:id="rId4"/>
    <sheet name="Rok2021" sheetId="5" r:id="rId5"/>
    <sheet name="List3" sheetId="6" r:id="rId6"/>
  </sheets>
  <definedNames/>
  <calcPr fullCalcOnLoad="1"/>
</workbook>
</file>

<file path=xl/sharedStrings.xml><?xml version="1.0" encoding="utf-8"?>
<sst xmlns="http://schemas.openxmlformats.org/spreadsheetml/2006/main" count="388" uniqueCount="119">
  <si>
    <t>ĆísŘ</t>
  </si>
  <si>
    <t>r01</t>
  </si>
  <si>
    <t>r03</t>
  </si>
  <si>
    <t>r06</t>
  </si>
  <si>
    <t>r08</t>
  </si>
  <si>
    <t>Vzorec</t>
  </si>
  <si>
    <t>Nárok roční v týdnech</t>
  </si>
  <si>
    <t>r042</t>
  </si>
  <si>
    <t>r041</t>
  </si>
  <si>
    <t>Měsíc</t>
  </si>
  <si>
    <t>Výpočet</t>
  </si>
  <si>
    <t>Týdenní úvazek v hodinách</t>
  </si>
  <si>
    <t>Kalendářní dny trvání PP</t>
  </si>
  <si>
    <t>Fond pracovních dnů včetně svátků z plánovacího kalendáře</t>
  </si>
  <si>
    <t>Částečně uznatelné hodiny</t>
  </si>
  <si>
    <t>01</t>
  </si>
  <si>
    <t>02</t>
  </si>
  <si>
    <t>03</t>
  </si>
  <si>
    <t>04</t>
  </si>
  <si>
    <t>05</t>
  </si>
  <si>
    <t>06</t>
  </si>
  <si>
    <t>07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</si>
  <si>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</si>
  <si>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</si>
  <si>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</si>
  <si>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</si>
  <si>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</si>
  <si>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</si>
  <si>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</si>
  <si>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</si>
  <si>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</si>
  <si>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</si>
  <si>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</si>
  <si>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</si>
  <si>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Nárok na dovolenou roční v týdnech</t>
  </si>
  <si>
    <t>08</t>
  </si>
  <si>
    <t>Skutečně odpracované hodiny (bez přesčasů)</t>
  </si>
  <si>
    <t>Nárok výsledný</t>
  </si>
  <si>
    <t>Odpracované hodiny celkem</t>
  </si>
  <si>
    <t>Týdny odpracované přesně</t>
  </si>
  <si>
    <t>Koeficient nároku</t>
  </si>
  <si>
    <t>Nárok teoretický</t>
  </si>
  <si>
    <t>dtto, po testu na 4 týdny</t>
  </si>
  <si>
    <t>dtto, zaokrouhleno dolů</t>
  </si>
  <si>
    <t>dtto v hodinách (40hodinový prac. týden)</t>
  </si>
  <si>
    <t>Sloup05 krát Sloup04 (týdenní úvazek krát počet kal. dnů)</t>
  </si>
  <si>
    <t>Vážený součet úvazků</t>
  </si>
  <si>
    <t>Kalendářní dny trvání PP celkem</t>
  </si>
  <si>
    <t>Zadání hodnot:</t>
  </si>
  <si>
    <t>Na listě jsou dvě tabulky:</t>
  </si>
  <si>
    <t>Výpočet:</t>
  </si>
  <si>
    <t>červená</t>
  </si>
  <si>
    <t>Nadpis sloupce</t>
  </si>
  <si>
    <t>Popis</t>
  </si>
  <si>
    <t>Týká se standardního zaměstnance s 5denním pracovním týdnem. Nelze vyplňovat ručně.</t>
  </si>
  <si>
    <t>Předchozí sloupec standardního zaměstnance vynásobený standardní pracovní dobou 8 hodin denně. Nelze vyplňovat ručně.</t>
  </si>
  <si>
    <t>Na každém listě jsou dva druhy hodnot odlišených barvou písma:</t>
  </si>
  <si>
    <r>
      <t xml:space="preserve">Tabulka </t>
    </r>
    <r>
      <rPr>
        <b/>
        <sz val="8"/>
        <color indexed="8"/>
        <rFont val="Arial"/>
        <family val="2"/>
      </rPr>
      <t>'Výpočet'</t>
    </r>
  </si>
  <si>
    <r>
      <t xml:space="preserve">Tabulka </t>
    </r>
    <r>
      <rPr>
        <b/>
        <sz val="10"/>
        <color indexed="8"/>
        <rFont val="Arial"/>
        <family val="2"/>
      </rPr>
      <t>'Zadání hodnot'</t>
    </r>
  </si>
  <si>
    <t>Sloup</t>
  </si>
  <si>
    <t>Hodnoty, které jsou počítány automaticky a které tudíž nelze zadávat ručně.</t>
  </si>
  <si>
    <t>Součet:</t>
  </si>
  <si>
    <t>r043</t>
  </si>
  <si>
    <r>
      <t xml:space="preserve">buňka </t>
    </r>
    <r>
      <rPr>
        <b/>
        <sz val="8"/>
        <color indexed="10"/>
        <rFont val="Arial"/>
        <family val="2"/>
      </rPr>
      <t>'I16'</t>
    </r>
  </si>
  <si>
    <r>
      <t xml:space="preserve">buňka </t>
    </r>
    <r>
      <rPr>
        <b/>
        <sz val="8"/>
        <color indexed="10"/>
        <rFont val="Arial"/>
        <family val="2"/>
      </rPr>
      <t>'H16'</t>
    </r>
  </si>
  <si>
    <t>r021</t>
  </si>
  <si>
    <t>r022</t>
  </si>
  <si>
    <t>dtto, useknuto na 20nás. úvazku</t>
  </si>
  <si>
    <t>r023</t>
  </si>
  <si>
    <r>
      <t xml:space="preserve">buňka </t>
    </r>
    <r>
      <rPr>
        <b/>
        <sz val="8"/>
        <color indexed="10"/>
        <rFont val="Arial"/>
        <family val="2"/>
      </rPr>
      <t>'E16'</t>
    </r>
  </si>
  <si>
    <t>r021 / r022</t>
  </si>
  <si>
    <t>dtto, po testu na 12nás. úvazku</t>
  </si>
  <si>
    <t>r051</t>
  </si>
  <si>
    <t>r052</t>
  </si>
  <si>
    <t>r053</t>
  </si>
  <si>
    <t>r07</t>
  </si>
  <si>
    <t>Z toho zprůměrovaný týdenní úvazek</t>
  </si>
  <si>
    <r>
      <t xml:space="preserve">buňka </t>
    </r>
    <r>
      <rPr>
        <b/>
        <sz val="8"/>
        <color indexed="10"/>
        <rFont val="Arial"/>
        <family val="2"/>
      </rPr>
      <t>'G16'</t>
    </r>
  </si>
  <si>
    <t>Hodnota</t>
  </si>
  <si>
    <t>r01 * r06 * r053</t>
  </si>
  <si>
    <t>(r03+r043) / r023</t>
  </si>
  <si>
    <t>ČísŘ</t>
  </si>
  <si>
    <t>Částečně uznatelné hodiny po testu odpracovaných hodin na 20násobek týdenního úvazku</t>
  </si>
  <si>
    <t>Předchozí řádek po testu na odpracované alespoň 4 týdny</t>
  </si>
  <si>
    <t>Přepočet úvazku na týden</t>
  </si>
  <si>
    <t>Vypočtený nárok</t>
  </si>
  <si>
    <t>Výsledný nárok (předchozí řádek zaokrouhlený na celé hodiny nahoru)</t>
  </si>
  <si>
    <t>Viz vzorec v tabulce</t>
  </si>
  <si>
    <r>
      <t xml:space="preserve">Viz sloupec </t>
    </r>
    <r>
      <rPr>
        <b/>
        <sz val="8"/>
        <color indexed="8"/>
        <rFont val="Arial"/>
        <family val="2"/>
      </rPr>
      <t>'Vzorec'</t>
    </r>
    <r>
      <rPr>
        <sz val="8"/>
        <color theme="1"/>
        <rFont val="Arial"/>
        <family val="2"/>
      </rPr>
      <t xml:space="preserve"> v tabulce</t>
    </r>
  </si>
  <si>
    <t>Předchozí řádek zaokrouhlený na celé týdny dolů</t>
  </si>
  <si>
    <t>černá na žlutém pozadí</t>
  </si>
  <si>
    <r>
      <t xml:space="preserve">Hodnoty, které lze </t>
    </r>
    <r>
      <rPr>
        <b/>
        <sz val="8"/>
        <color indexed="10"/>
        <rFont val="Arial"/>
        <family val="2"/>
      </rPr>
      <t>(a je nutno!!!)</t>
    </r>
    <r>
      <rPr>
        <sz val="8"/>
        <color theme="1"/>
        <rFont val="Arial"/>
        <family val="2"/>
      </rPr>
      <t xml:space="preserve"> zadávat ručně.</t>
    </r>
  </si>
  <si>
    <t>Pomocná hodnota pro zprůměrování úvazku za celý rok. Nelze zadávat ručně.</t>
  </si>
  <si>
    <r>
      <t xml:space="preserve">Převzato ze součtového řádku předchozí tabulky, sloupec </t>
    </r>
    <r>
      <rPr>
        <b/>
        <sz val="8"/>
        <color indexed="8"/>
        <rFont val="Arial"/>
        <family val="2"/>
      </rPr>
      <t>'08'</t>
    </r>
  </si>
  <si>
    <r>
      <t xml:space="preserve">Převzato ze součtového řádku předchozí tabulky, sloupec </t>
    </r>
    <r>
      <rPr>
        <b/>
        <sz val="8"/>
        <color indexed="8"/>
        <rFont val="Arial"/>
        <family val="2"/>
      </rPr>
      <t>'04'</t>
    </r>
  </si>
  <si>
    <r>
      <t xml:space="preserve">Převzato ze součtového řádku předchozí tabulky, sloupec </t>
    </r>
    <r>
      <rPr>
        <b/>
        <sz val="8"/>
        <color indexed="8"/>
        <rFont val="Arial"/>
        <family val="2"/>
      </rPr>
      <t>'06'</t>
    </r>
  </si>
  <si>
    <r>
      <t xml:space="preserve">Převzato ze součtového řádku předchozí tabulky, sloupec </t>
    </r>
    <r>
      <rPr>
        <b/>
        <sz val="8"/>
        <color indexed="8"/>
        <rFont val="Arial"/>
        <family val="2"/>
      </rPr>
      <t>'07'</t>
    </r>
  </si>
  <si>
    <r>
      <t xml:space="preserve">Předchozí řádek omezený na max. 20 zprůměrovaného týdenního úvazku (=řádku </t>
    </r>
    <r>
      <rPr>
        <b/>
        <sz val="8"/>
        <color indexed="8"/>
        <rFont val="Arial"/>
        <family val="2"/>
      </rPr>
      <t>'r023'</t>
    </r>
    <r>
      <rPr>
        <sz val="8"/>
        <color theme="1"/>
        <rFont val="Arial"/>
        <family val="2"/>
      </rPr>
      <t>)</t>
    </r>
  </si>
  <si>
    <t>Jedná se o hodiny, které lze podle zákona uznat jako částečné. Nutno vyplnit ručně. Patří sem např. hodiny rodičovské dovolené, nemoci, OČR pro dítě starší 10 let, …</t>
  </si>
  <si>
    <t>09</t>
  </si>
  <si>
    <t>Sloup03 krát (Sloup06+Sloup07)</t>
  </si>
  <si>
    <t>Průměrný nárok roční v týdnech</t>
  </si>
  <si>
    <r>
      <t xml:space="preserve">buňka </t>
    </r>
    <r>
      <rPr>
        <b/>
        <sz val="8"/>
        <color indexed="10"/>
        <rFont val="Arial"/>
        <family val="2"/>
      </rPr>
      <t>'J16' /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buňka </t>
    </r>
    <r>
      <rPr>
        <b/>
        <sz val="8"/>
        <color indexed="10"/>
        <rFont val="Arial"/>
        <family val="2"/>
      </rPr>
      <t>'E16'</t>
    </r>
  </si>
  <si>
    <t>r023 / 52</t>
  </si>
  <si>
    <t>'08</t>
  </si>
  <si>
    <t>'09</t>
  </si>
  <si>
    <t>Pomocná hodnota pro zprůměrování nároku na dovolenou za celý rok. Nelze zadávat ručně.</t>
  </si>
  <si>
    <t>Vážený průměr nároku na dovolenou z jednotlivých měsíců. Výpočet viz vzorec na této buňce.</t>
  </si>
  <si>
    <t>Sloup03 krát Sloup04 (nárok v týdnech krát počet kal. dnů)</t>
  </si>
  <si>
    <r>
      <t xml:space="preserve">Popis jednotlivého listu </t>
    </r>
    <r>
      <rPr>
        <b/>
        <sz val="12"/>
        <color indexed="10"/>
        <rFont val="Arial"/>
        <family val="2"/>
      </rPr>
      <t>'Rok????'</t>
    </r>
    <r>
      <rPr>
        <b/>
        <sz val="12"/>
        <color indexed="8"/>
        <rFont val="Arial"/>
        <family val="2"/>
      </rPr>
      <t>:</t>
    </r>
  </si>
  <si>
    <r>
      <t xml:space="preserve">Tento soubor obsahuje na jednotlivých záložkách </t>
    </r>
    <r>
      <rPr>
        <b/>
        <sz val="12"/>
        <color indexed="10"/>
        <rFont val="Arial"/>
        <family val="2"/>
      </rPr>
      <t>'Rok????'</t>
    </r>
    <r>
      <rPr>
        <b/>
        <sz val="12"/>
        <color indexed="8"/>
        <rFont val="Arial"/>
        <family val="2"/>
      </rPr>
      <t xml:space="preserve"> výpočty dovolené za jednotlivé roky.</t>
    </r>
  </si>
  <si>
    <t>r054</t>
  </si>
  <si>
    <t>r01 * r06 * r054</t>
  </si>
  <si>
    <t>Po testu na délku prac. poměru (&gt;=28 dnů)</t>
  </si>
  <si>
    <t>r022 &gt;= 28</t>
  </si>
  <si>
    <r>
      <t xml:space="preserve">Zadává se ručně nárok na dovolenou platný pro konkrétního zaměstnance. (nejběžnější hodnoty jsou </t>
    </r>
    <r>
      <rPr>
        <b/>
        <sz val="8"/>
        <color indexed="8"/>
        <rFont val="Arial"/>
        <family val="2"/>
      </rPr>
      <t>4</t>
    </r>
    <r>
      <rPr>
        <sz val="8"/>
        <color theme="1"/>
        <rFont val="Arial"/>
        <family val="2"/>
      </rPr>
      <t xml:space="preserve">, </t>
    </r>
    <r>
      <rPr>
        <b/>
        <sz val="8"/>
        <color indexed="8"/>
        <rFont val="Arial"/>
        <family val="2"/>
      </rPr>
      <t>5</t>
    </r>
    <r>
      <rPr>
        <sz val="8"/>
        <color theme="1"/>
        <rFont val="Arial"/>
        <family val="2"/>
      </rPr>
      <t xml:space="preserve">, </t>
    </r>
    <r>
      <rPr>
        <b/>
        <sz val="8"/>
        <color indexed="8"/>
        <rFont val="Arial"/>
        <family val="2"/>
      </rPr>
      <t>8</t>
    </r>
    <r>
      <rPr>
        <sz val="8"/>
        <color theme="1"/>
        <rFont val="Arial"/>
        <family val="2"/>
      </rPr>
      <t xml:space="preserve">). </t>
    </r>
    <r>
      <rPr>
        <b/>
        <sz val="8"/>
        <color indexed="8"/>
        <rFont val="Arial"/>
        <family val="2"/>
      </rPr>
      <t>I když pracovní poměr netrval celý rok, mohou být vyplněny všechny měsíční řádky.</t>
    </r>
  </si>
  <si>
    <r>
      <t xml:space="preserve">Předvyplněné jsou údaje pro typického zaměstnance se 40hodinovým týdnem. Lze je ovšem přepsat ručně. I když pracovní poměr netrval celý rok, mohou být vyplněny všechny měsíční řádky. </t>
    </r>
    <r>
      <rPr>
        <b/>
        <sz val="8"/>
        <color indexed="10"/>
        <rFont val="Arial"/>
        <family val="2"/>
      </rPr>
      <t>Specialitou jsou dohodáři. U těch musí být bez ohledu na skutečnost zadáno 20 hodin, neboť je to tzv. fikce daná přímo zákoníkem práce.</t>
    </r>
  </si>
  <si>
    <r>
      <t xml:space="preserve">Předvyplněno pro standardního zaměstnance dle sloupce </t>
    </r>
    <r>
      <rPr>
        <b/>
        <sz val="8"/>
        <color indexed="8"/>
        <rFont val="Arial"/>
        <family val="2"/>
      </rPr>
      <t>'01'</t>
    </r>
    <r>
      <rPr>
        <sz val="8"/>
        <color theme="1"/>
        <rFont val="Arial"/>
        <family val="2"/>
      </rPr>
      <t xml:space="preserve">. Údaje je nutno přepsat podle skutečnosti. Patří sem též např. hodiny náhrady za svátek, studijního volna, dovolené, OČR pro dítě mladší 10 let, mateřské dovolené, ... </t>
    </r>
    <r>
      <rPr>
        <b/>
        <sz val="8"/>
        <color indexed="10"/>
        <rFont val="Arial"/>
        <family val="2"/>
      </rPr>
      <t>Specialitou jsou dohodáři. U těch musí být ve všech měsících po měsíci právě zpracovávaných mezd nula nebo prázdno!!!</t>
    </r>
  </si>
  <si>
    <r>
      <t xml:space="preserve">Předvyplněny jsou údaje platné pro zaměstnance, kterému trval PP po celý rok. V případě nástupu či výstupu v průběhu roku je třeba měsíc nástupu a výstupu opravit ručně. </t>
    </r>
    <r>
      <rPr>
        <b/>
        <sz val="8"/>
        <color indexed="8"/>
        <rFont val="Arial"/>
        <family val="2"/>
      </rPr>
      <t>V měsících mimo hranice prac. poměru musí být zadána nula nebo prázdno.</t>
    </r>
    <r>
      <rPr>
        <b/>
        <sz val="8"/>
        <color indexed="10"/>
        <rFont val="Arial"/>
        <family val="2"/>
      </rPr>
      <t xml:space="preserve"> Specialitou jsou dohodáři. U těch musí být nula nebo prázdno navíc též ve všech měsících po měsíci právě zpracovávaných mezd!!!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</si>
</sst>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"/>
    <numFmt numFmtId="167" formatCode="0.00000"/>
  </numFmts>
  <fonts count="51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u val="single"/>
      <sz val="8"/>
      <color indexed="2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u val="single"/>
      <sz val="8"/>
      <color theme="11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2" fontId="46" fillId="33" borderId="10" xfId="0" applyNumberFormat="1" applyFont="1" applyFill="1" applyBorder="1" applyAlignment="1" applyProtection="1">
      <alignment horizontal="center" vertical="center"/>
      <protection/>
    </xf>
    <xf numFmtId="0" fontId="41" fillId="0" borderId="11" xfId="0" applyFont="1" applyBorder="1" applyAlignment="1" applyProtection="1">
      <alignment horizontal="center" vertical="top"/>
      <protection/>
    </xf>
    <xf numFmtId="0" fontId="41" fillId="0" borderId="12" xfId="0" applyFont="1" applyBorder="1" applyAlignment="1" applyProtection="1">
      <alignment horizontal="center" vertical="top"/>
      <protection/>
    </xf>
    <xf numFmtId="0" fontId="41" fillId="0" borderId="13" xfId="0" applyFont="1" applyBorder="1" applyAlignment="1" applyProtection="1">
      <alignment horizontal="center" vertical="top"/>
      <protection/>
    </xf>
    <xf numFmtId="0" fontId="41" fillId="0" borderId="0" xfId="0" applyFont="1" applyBorder="1" applyAlignment="1" applyProtection="1">
      <alignment vertical="top"/>
      <protection/>
    </xf>
    <xf numFmtId="4" fontId="41" fillId="0" borderId="0" xfId="0" applyNumberFormat="1" applyFont="1" applyBorder="1" applyAlignment="1" applyProtection="1">
      <alignment vertical="top"/>
      <protection/>
    </xf>
    <xf numFmtId="167" fontId="41" fillId="0" borderId="0" xfId="0" applyNumberFormat="1" applyFont="1" applyBorder="1" applyAlignment="1" applyProtection="1">
      <alignment vertical="top"/>
      <protection/>
    </xf>
    <xf numFmtId="166" fontId="41" fillId="0" borderId="0" xfId="0" applyNumberFormat="1" applyFont="1" applyBorder="1" applyAlignment="1" applyProtection="1">
      <alignment vertical="top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15" xfId="0" applyFont="1" applyBorder="1" applyAlignment="1" applyProtection="1">
      <alignment vertical="top"/>
      <protection/>
    </xf>
    <xf numFmtId="0" fontId="0" fillId="0" borderId="15" xfId="0" applyFont="1" applyBorder="1" applyAlignment="1" applyProtection="1">
      <alignment horizontal="left" vertical="top" indent="1"/>
      <protection/>
    </xf>
    <xf numFmtId="0" fontId="0" fillId="0" borderId="16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left" vertical="top" indent="1"/>
      <protection/>
    </xf>
    <xf numFmtId="0" fontId="0" fillId="0" borderId="17" xfId="0" applyBorder="1" applyAlignment="1" applyProtection="1">
      <alignment horizontal="center" vertical="top"/>
      <protection/>
    </xf>
    <xf numFmtId="0" fontId="29" fillId="34" borderId="18" xfId="0" applyFont="1" applyFill="1" applyBorder="1" applyAlignment="1" applyProtection="1">
      <alignment horizontal="center" vertical="top"/>
      <protection locked="0"/>
    </xf>
    <xf numFmtId="166" fontId="29" fillId="34" borderId="18" xfId="0" applyNumberFormat="1" applyFont="1" applyFill="1" applyBorder="1" applyAlignment="1" applyProtection="1">
      <alignment horizontal="center" vertical="top"/>
      <protection locked="0"/>
    </xf>
    <xf numFmtId="2" fontId="29" fillId="34" borderId="18" xfId="0" applyNumberFormat="1" applyFont="1" applyFill="1" applyBorder="1" applyAlignment="1" applyProtection="1">
      <alignment vertical="top"/>
      <protection locked="0"/>
    </xf>
    <xf numFmtId="4" fontId="29" fillId="34" borderId="18" xfId="0" applyNumberFormat="1" applyFont="1" applyFill="1" applyBorder="1" applyAlignment="1" applyProtection="1">
      <alignment vertical="top"/>
      <protection locked="0"/>
    </xf>
    <xf numFmtId="0" fontId="29" fillId="34" borderId="14" xfId="0" applyFont="1" applyFill="1" applyBorder="1" applyAlignment="1" applyProtection="1">
      <alignment horizontal="center" vertical="top"/>
      <protection locked="0"/>
    </xf>
    <xf numFmtId="166" fontId="29" fillId="34" borderId="14" xfId="0" applyNumberFormat="1" applyFont="1" applyFill="1" applyBorder="1" applyAlignment="1" applyProtection="1">
      <alignment horizontal="center" vertical="top"/>
      <protection locked="0"/>
    </xf>
    <xf numFmtId="4" fontId="29" fillId="34" borderId="14" xfId="0" applyNumberFormat="1" applyFont="1" applyFill="1" applyBorder="1" applyAlignment="1" applyProtection="1">
      <alignment vertical="top"/>
      <protection locked="0"/>
    </xf>
    <xf numFmtId="0" fontId="29" fillId="34" borderId="17" xfId="0" applyFont="1" applyFill="1" applyBorder="1" applyAlignment="1" applyProtection="1">
      <alignment horizontal="center" vertical="top"/>
      <protection locked="0"/>
    </xf>
    <xf numFmtId="166" fontId="29" fillId="34" borderId="17" xfId="0" applyNumberFormat="1" applyFont="1" applyFill="1" applyBorder="1" applyAlignment="1" applyProtection="1">
      <alignment horizontal="center" vertical="top"/>
      <protection locked="0"/>
    </xf>
    <xf numFmtId="2" fontId="29" fillId="34" borderId="17" xfId="0" applyNumberFormat="1" applyFont="1" applyFill="1" applyBorder="1" applyAlignment="1" applyProtection="1">
      <alignment vertical="top"/>
      <protection locked="0"/>
    </xf>
    <xf numFmtId="4" fontId="29" fillId="34" borderId="17" xfId="0" applyNumberFormat="1" applyFont="1" applyFill="1" applyBorder="1" applyAlignment="1" applyProtection="1">
      <alignment vertical="top"/>
      <protection locked="0"/>
    </xf>
    <xf numFmtId="1" fontId="29" fillId="34" borderId="18" xfId="0" applyNumberFormat="1" applyFont="1" applyFill="1" applyBorder="1" applyAlignment="1" applyProtection="1">
      <alignment horizontal="center" vertical="top"/>
      <protection locked="0"/>
    </xf>
    <xf numFmtId="0" fontId="47" fillId="35" borderId="19" xfId="0" applyFont="1" applyFill="1" applyBorder="1" applyAlignment="1" applyProtection="1">
      <alignment vertical="center"/>
      <protection/>
    </xf>
    <xf numFmtId="0" fontId="47" fillId="35" borderId="20" xfId="0" applyFont="1" applyFill="1" applyBorder="1" applyAlignment="1" applyProtection="1">
      <alignment horizontal="center" vertical="center"/>
      <protection/>
    </xf>
    <xf numFmtId="0" fontId="47" fillId="35" borderId="21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top"/>
      <protection/>
    </xf>
    <xf numFmtId="0" fontId="47" fillId="35" borderId="22" xfId="0" applyFont="1" applyFill="1" applyBorder="1" applyAlignment="1" applyProtection="1">
      <alignment horizontal="left" vertical="center" indent="4"/>
      <protection/>
    </xf>
    <xf numFmtId="0" fontId="47" fillId="35" borderId="23" xfId="0" applyFont="1" applyFill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vertical="top"/>
      <protection/>
    </xf>
    <xf numFmtId="0" fontId="48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0" fontId="49" fillId="0" borderId="0" xfId="0" applyFont="1" applyAlignment="1" applyProtection="1">
      <alignment horizontal="left" vertical="top"/>
      <protection/>
    </xf>
    <xf numFmtId="0" fontId="49" fillId="0" borderId="0" xfId="0" applyNumberFormat="1" applyFont="1" applyAlignment="1" applyProtection="1">
      <alignment horizontal="left" vertical="top"/>
      <protection/>
    </xf>
    <xf numFmtId="0" fontId="49" fillId="0" borderId="0" xfId="0" applyFont="1" applyAlignment="1" applyProtection="1">
      <alignment vertical="top"/>
      <protection/>
    </xf>
    <xf numFmtId="0" fontId="29" fillId="0" borderId="14" xfId="0" applyFont="1" applyBorder="1" applyAlignment="1" applyProtection="1">
      <alignment horizontal="left" vertical="top" wrapText="1" indent="2"/>
      <protection/>
    </xf>
    <xf numFmtId="0" fontId="29" fillId="0" borderId="14" xfId="0" applyNumberFormat="1" applyFont="1" applyBorder="1" applyAlignment="1" applyProtection="1">
      <alignment horizontal="left" vertical="top" wrapText="1" indent="2"/>
      <protection/>
    </xf>
    <xf numFmtId="0" fontId="47" fillId="0" borderId="14" xfId="0" applyFont="1" applyBorder="1" applyAlignment="1" applyProtection="1">
      <alignment horizontal="left" vertical="top" wrapText="1" indent="2"/>
      <protection/>
    </xf>
    <xf numFmtId="0" fontId="47" fillId="0" borderId="14" xfId="0" applyNumberFormat="1" applyFont="1" applyBorder="1" applyAlignment="1" applyProtection="1">
      <alignment horizontal="left" vertical="top" wrapText="1" indent="2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50" fillId="0" borderId="0" xfId="0" applyFont="1" applyAlignment="1" applyProtection="1">
      <alignment horizontal="left" vertical="top" wrapText="1" indent="2"/>
      <protection/>
    </xf>
    <xf numFmtId="0" fontId="50" fillId="0" borderId="0" xfId="0" applyNumberFormat="1" applyFont="1" applyAlignment="1" applyProtection="1">
      <alignment horizontal="left" vertical="top" wrapText="1" indent="2"/>
      <protection/>
    </xf>
    <xf numFmtId="0" fontId="50" fillId="0" borderId="0" xfId="0" applyFont="1" applyAlignment="1" applyProtection="1">
      <alignment vertical="top"/>
      <protection/>
    </xf>
    <xf numFmtId="0" fontId="29" fillId="33" borderId="19" xfId="0" applyFont="1" applyFill="1" applyBorder="1" applyAlignment="1" applyProtection="1">
      <alignment horizontal="left" vertical="top" wrapText="1" indent="4"/>
      <protection/>
    </xf>
    <xf numFmtId="0" fontId="29" fillId="33" borderId="20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Alignment="1" applyProtection="1">
      <alignment vertical="top"/>
      <protection/>
    </xf>
    <xf numFmtId="0" fontId="0" fillId="0" borderId="24" xfId="0" applyBorder="1" applyAlignment="1" applyProtection="1">
      <alignment horizontal="left" vertical="top" wrapText="1" indent="4"/>
      <protection/>
    </xf>
    <xf numFmtId="0" fontId="0" fillId="0" borderId="18" xfId="0" applyNumberFormat="1" applyBorder="1" applyAlignment="1" applyProtection="1" quotePrefix="1">
      <alignment horizontal="center" vertical="top" wrapText="1"/>
      <protection/>
    </xf>
    <xf numFmtId="0" fontId="0" fillId="0" borderId="15" xfId="0" applyBorder="1" applyAlignment="1" applyProtection="1">
      <alignment horizontal="left" vertical="top" wrapText="1" indent="4"/>
      <protection/>
    </xf>
    <xf numFmtId="0" fontId="0" fillId="0" borderId="14" xfId="0" applyNumberFormat="1" applyBorder="1" applyAlignment="1" applyProtection="1" quotePrefix="1">
      <alignment horizontal="center" vertical="top" wrapText="1"/>
      <protection/>
    </xf>
    <xf numFmtId="0" fontId="0" fillId="0" borderId="22" xfId="0" applyBorder="1" applyAlignment="1" applyProtection="1">
      <alignment horizontal="left" vertical="top" wrapText="1" indent="4"/>
      <protection/>
    </xf>
    <xf numFmtId="0" fontId="0" fillId="0" borderId="23" xfId="0" applyNumberFormat="1" applyBorder="1" applyAlignment="1" applyProtection="1" quotePrefix="1">
      <alignment horizontal="center" vertical="top" wrapText="1"/>
      <protection/>
    </xf>
    <xf numFmtId="0" fontId="0" fillId="0" borderId="0" xfId="0" applyBorder="1" applyAlignment="1" applyProtection="1">
      <alignment horizontal="left" vertical="top" wrapText="1" indent="4"/>
      <protection/>
    </xf>
    <xf numFmtId="0" fontId="0" fillId="0" borderId="0" xfId="0" applyNumberFormat="1" applyBorder="1" applyAlignment="1" applyProtection="1">
      <alignment horizontal="left" vertical="top" wrapText="1" indent="4"/>
      <protection/>
    </xf>
    <xf numFmtId="0" fontId="29" fillId="33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0" fillId="0" borderId="0" xfId="0" applyFont="1" applyAlignment="1" applyProtection="1">
      <alignment horizontal="center" vertical="top"/>
      <protection/>
    </xf>
    <xf numFmtId="1" fontId="50" fillId="0" borderId="0" xfId="0" applyNumberFormat="1" applyFont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 wrapText="1"/>
      <protection/>
    </xf>
    <xf numFmtId="0" fontId="0" fillId="0" borderId="20" xfId="0" applyBorder="1" applyAlignment="1" applyProtection="1">
      <alignment horizontal="center" vertical="top" wrapText="1"/>
      <protection/>
    </xf>
    <xf numFmtId="1" fontId="0" fillId="0" borderId="20" xfId="0" applyNumberFormat="1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 wrapText="1"/>
      <protection/>
    </xf>
    <xf numFmtId="0" fontId="0" fillId="33" borderId="19" xfId="0" applyFill="1" applyBorder="1" applyAlignment="1" applyProtection="1">
      <alignment horizontal="center" vertical="top" wrapText="1"/>
      <protection/>
    </xf>
    <xf numFmtId="0" fontId="0" fillId="33" borderId="20" xfId="0" applyFill="1" applyBorder="1" applyAlignment="1" applyProtection="1" quotePrefix="1">
      <alignment horizontal="center" vertical="top" wrapText="1"/>
      <protection/>
    </xf>
    <xf numFmtId="0" fontId="0" fillId="33" borderId="25" xfId="0" applyFill="1" applyBorder="1" applyAlignment="1" applyProtection="1" quotePrefix="1">
      <alignment horizontal="center" vertical="top" wrapText="1"/>
      <protection/>
    </xf>
    <xf numFmtId="0" fontId="0" fillId="0" borderId="24" xfId="0" applyBorder="1" applyAlignment="1" applyProtection="1">
      <alignment horizontal="center" vertical="top"/>
      <protection/>
    </xf>
    <xf numFmtId="0" fontId="41" fillId="0" borderId="18" xfId="0" applyFont="1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41" fillId="0" borderId="14" xfId="0" applyFont="1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 horizontal="center" vertical="top"/>
      <protection/>
    </xf>
    <xf numFmtId="0" fontId="41" fillId="0" borderId="17" xfId="0" applyFont="1" applyBorder="1" applyAlignment="1" applyProtection="1">
      <alignment horizontal="center" vertical="top"/>
      <protection/>
    </xf>
    <xf numFmtId="0" fontId="29" fillId="33" borderId="19" xfId="0" applyFont="1" applyFill="1" applyBorder="1" applyAlignment="1" applyProtection="1">
      <alignment horizontal="center" vertical="center"/>
      <protection/>
    </xf>
    <xf numFmtId="0" fontId="47" fillId="33" borderId="20" xfId="0" applyFont="1" applyFill="1" applyBorder="1" applyAlignment="1" applyProtection="1">
      <alignment horizontal="center" vertical="center"/>
      <protection/>
    </xf>
    <xf numFmtId="4" fontId="47" fillId="33" borderId="20" xfId="0" applyNumberFormat="1" applyFont="1" applyFill="1" applyBorder="1" applyAlignment="1" applyProtection="1">
      <alignment horizontal="center" vertical="center"/>
      <protection/>
    </xf>
    <xf numFmtId="1" fontId="47" fillId="33" borderId="20" xfId="0" applyNumberFormat="1" applyFont="1" applyFill="1" applyBorder="1" applyAlignment="1" applyProtection="1">
      <alignment horizontal="center" vertical="center"/>
      <protection/>
    </xf>
    <xf numFmtId="0" fontId="47" fillId="33" borderId="20" xfId="0" applyFont="1" applyFill="1" applyBorder="1" applyAlignment="1" applyProtection="1">
      <alignment vertical="center"/>
      <protection/>
    </xf>
    <xf numFmtId="4" fontId="47" fillId="33" borderId="20" xfId="0" applyNumberFormat="1" applyFont="1" applyFill="1" applyBorder="1" applyAlignment="1" applyProtection="1">
      <alignment vertical="center"/>
      <protection/>
    </xf>
    <xf numFmtId="0" fontId="47" fillId="33" borderId="2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1" fontId="0" fillId="0" borderId="0" xfId="0" applyNumberFormat="1" applyAlignment="1" applyProtection="1">
      <alignment horizontal="center" vertical="top"/>
      <protection/>
    </xf>
    <xf numFmtId="0" fontId="0" fillId="33" borderId="19" xfId="0" applyFill="1" applyBorder="1" applyAlignment="1" applyProtection="1">
      <alignment vertical="top"/>
      <protection/>
    </xf>
    <xf numFmtId="0" fontId="0" fillId="33" borderId="20" xfId="0" applyFill="1" applyBorder="1" applyAlignment="1" applyProtection="1">
      <alignment horizontal="center" vertical="top"/>
      <protection/>
    </xf>
    <xf numFmtId="0" fontId="0" fillId="33" borderId="25" xfId="0" applyFill="1" applyBorder="1" applyAlignment="1" applyProtection="1">
      <alignment horizontal="center" vertical="top"/>
      <protection/>
    </xf>
    <xf numFmtId="1" fontId="41" fillId="0" borderId="0" xfId="0" applyNumberFormat="1" applyFont="1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0" fillId="0" borderId="26" xfId="0" applyBorder="1" applyAlignment="1" applyProtection="1">
      <alignment vertical="top" wrapText="1"/>
      <protection/>
    </xf>
    <xf numFmtId="2" fontId="41" fillId="0" borderId="11" xfId="0" applyNumberFormat="1" applyFont="1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vertical="top"/>
      <protection/>
    </xf>
    <xf numFmtId="1" fontId="7" fillId="34" borderId="14" xfId="0" applyNumberFormat="1" applyFont="1" applyFill="1" applyBorder="1" applyAlignment="1" applyProtection="1">
      <alignment horizontal="center" vertical="top"/>
      <protection locked="0"/>
    </xf>
    <xf numFmtId="1" fontId="7" fillId="34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left" vertical="top" wrapText="1" indent="4"/>
      <protection/>
    </xf>
    <xf numFmtId="0" fontId="0" fillId="0" borderId="17" xfId="0" applyNumberFormat="1" applyBorder="1" applyAlignment="1" applyProtection="1" quotePrefix="1">
      <alignment horizontal="center" vertical="top" wrapText="1"/>
      <protection/>
    </xf>
    <xf numFmtId="0" fontId="0" fillId="0" borderId="13" xfId="0" applyBorder="1" applyAlignment="1" applyProtection="1">
      <alignment vertical="top" wrapText="1"/>
      <protection/>
    </xf>
    <xf numFmtId="166" fontId="41" fillId="0" borderId="12" xfId="0" applyNumberFormat="1" applyFont="1" applyBorder="1" applyAlignment="1" applyProtection="1">
      <alignment horizontal="center" vertical="top"/>
      <protection/>
    </xf>
    <xf numFmtId="4" fontId="41" fillId="0" borderId="12" xfId="0" applyNumberFormat="1" applyFont="1" applyBorder="1" applyAlignment="1" applyProtection="1">
      <alignment horizontal="center" vertical="top"/>
      <protection/>
    </xf>
    <xf numFmtId="167" fontId="41" fillId="0" borderId="12" xfId="0" applyNumberFormat="1" applyFont="1" applyBorder="1" applyAlignment="1" applyProtection="1">
      <alignment horizontal="center" vertical="top"/>
      <protection/>
    </xf>
    <xf numFmtId="166" fontId="41" fillId="0" borderId="13" xfId="0" applyNumberFormat="1" applyFont="1" applyBorder="1" applyAlignment="1" applyProtection="1">
      <alignment horizontal="center" vertical="top"/>
      <protection/>
    </xf>
    <xf numFmtId="0" fontId="49" fillId="0" borderId="0" xfId="0" applyFont="1" applyAlignment="1" applyProtection="1">
      <alignment horizontal="left" vertical="top" indent="1"/>
      <protection/>
    </xf>
    <xf numFmtId="0" fontId="48" fillId="0" borderId="0" xfId="0" applyFont="1" applyAlignment="1" applyProtection="1">
      <alignment horizontal="left" vertical="top"/>
      <protection/>
    </xf>
    <xf numFmtId="0" fontId="48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 vertical="top" wrapText="1"/>
      <protection/>
    </xf>
    <xf numFmtId="0" fontId="48" fillId="0" borderId="0" xfId="0" applyNumberFormat="1" applyFont="1" applyAlignment="1" applyProtection="1">
      <alignment vertical="top" wrapText="1"/>
      <protection/>
    </xf>
    <xf numFmtId="0" fontId="29" fillId="33" borderId="25" xfId="0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50" fillId="0" borderId="0" xfId="0" applyFont="1" applyAlignment="1" applyProtection="1">
      <alignment vertical="top" wrapText="1"/>
      <protection/>
    </xf>
    <xf numFmtId="0" fontId="47" fillId="35" borderId="26" xfId="0" applyFont="1" applyFill="1" applyBorder="1" applyAlignment="1" applyProtection="1">
      <alignment vertical="top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pane xSplit="1" ySplit="7" topLeftCell="B8" activePane="bottomRight" state="frozen"/>
      <selection pane="topLeft" activeCell="A46" sqref="A46"/>
      <selection pane="topRight" activeCell="A46" sqref="A46"/>
      <selection pane="bottomLeft" activeCell="A46" sqref="A46"/>
      <selection pane="bottomRight" activeCell="C19" sqref="C19"/>
    </sheetView>
  </sheetViews>
  <sheetFormatPr defaultColWidth="9.33203125" defaultRowHeight="11.25"/>
  <cols>
    <col min="1" max="1" width="57.66015625" style="46" customWidth="1"/>
    <col min="2" max="2" width="6.66015625" style="47" customWidth="1"/>
    <col min="3" max="3" width="124.33203125" style="37" customWidth="1"/>
    <col min="4" max="4" width="9.33203125" style="37" customWidth="1"/>
    <col min="5" max="5" width="14.16015625" style="37" customWidth="1"/>
    <col min="6" max="16384" width="9.33203125" style="37" customWidth="1"/>
  </cols>
  <sheetData>
    <row r="1" spans="1:2" s="35" customFormat="1" ht="15.75">
      <c r="A1" s="35" t="s">
        <v>110</v>
      </c>
      <c r="B1" s="36"/>
    </row>
    <row r="2" spans="1:2" ht="11.25">
      <c r="A2" s="37"/>
      <c r="B2" s="38"/>
    </row>
    <row r="3" spans="1:2" s="35" customFormat="1" ht="15.75">
      <c r="A3" s="109" t="s">
        <v>56</v>
      </c>
      <c r="B3" s="110"/>
    </row>
    <row r="4" spans="1:3" ht="11.25">
      <c r="A4" s="42" t="s">
        <v>90</v>
      </c>
      <c r="B4" s="43"/>
      <c r="C4" s="32" t="s">
        <v>91</v>
      </c>
    </row>
    <row r="5" spans="1:3" ht="11.25">
      <c r="A5" s="44" t="s">
        <v>51</v>
      </c>
      <c r="B5" s="45"/>
      <c r="C5" s="32" t="s">
        <v>60</v>
      </c>
    </row>
    <row r="7" spans="1:2" s="35" customFormat="1" ht="15.75">
      <c r="A7" s="111" t="s">
        <v>109</v>
      </c>
      <c r="B7" s="112"/>
    </row>
    <row r="8" spans="1:2" s="41" customFormat="1" ht="12.75">
      <c r="A8" s="108" t="s">
        <v>49</v>
      </c>
      <c r="B8" s="40"/>
    </row>
    <row r="9" ht="3" customHeight="1"/>
    <row r="10" spans="1:2" s="50" customFormat="1" ht="13.5" thickBot="1">
      <c r="A10" s="48" t="s">
        <v>58</v>
      </c>
      <c r="B10" s="49"/>
    </row>
    <row r="11" spans="1:3" s="53" customFormat="1" ht="12" thickBot="1">
      <c r="A11" s="51" t="s">
        <v>52</v>
      </c>
      <c r="B11" s="52" t="s">
        <v>59</v>
      </c>
      <c r="C11" s="113" t="s">
        <v>53</v>
      </c>
    </row>
    <row r="12" spans="1:3" ht="13.5" customHeight="1">
      <c r="A12" s="54" t="s">
        <v>13</v>
      </c>
      <c r="B12" s="55" t="s">
        <v>15</v>
      </c>
      <c r="C12" s="93" t="s">
        <v>54</v>
      </c>
    </row>
    <row r="13" spans="1:3" ht="13.5" customHeight="1">
      <c r="A13" s="56" t="s">
        <v>44</v>
      </c>
      <c r="B13" s="57" t="s">
        <v>16</v>
      </c>
      <c r="C13" s="94" t="s">
        <v>55</v>
      </c>
    </row>
    <row r="14" spans="1:3" ht="26.25" customHeight="1">
      <c r="A14" s="56" t="s">
        <v>34</v>
      </c>
      <c r="B14" s="57" t="s">
        <v>17</v>
      </c>
      <c r="C14" s="94" t="s">
        <v>115</v>
      </c>
    </row>
    <row r="15" spans="1:3" ht="37.5" customHeight="1">
      <c r="A15" s="56" t="s">
        <v>12</v>
      </c>
      <c r="B15" s="57" t="s">
        <v>18</v>
      </c>
      <c r="C15" s="94" t="s">
        <v>118</v>
      </c>
    </row>
    <row r="16" spans="1:3" ht="38.25" customHeight="1">
      <c r="A16" s="56" t="s">
        <v>11</v>
      </c>
      <c r="B16" s="57" t="s">
        <v>19</v>
      </c>
      <c r="C16" s="94" t="s">
        <v>116</v>
      </c>
    </row>
    <row r="17" spans="1:3" ht="37.5" customHeight="1">
      <c r="A17" s="56" t="s">
        <v>36</v>
      </c>
      <c r="B17" s="57" t="s">
        <v>20</v>
      </c>
      <c r="C17" s="94" t="s">
        <v>117</v>
      </c>
    </row>
    <row r="18" spans="1:3" ht="24" customHeight="1">
      <c r="A18" s="56" t="s">
        <v>14</v>
      </c>
      <c r="B18" s="57" t="s">
        <v>21</v>
      </c>
      <c r="C18" s="94" t="s">
        <v>98</v>
      </c>
    </row>
    <row r="19" spans="1:3" ht="13.5" customHeight="1">
      <c r="A19" s="101" t="s">
        <v>45</v>
      </c>
      <c r="B19" s="102" t="s">
        <v>104</v>
      </c>
      <c r="C19" s="103" t="s">
        <v>92</v>
      </c>
    </row>
    <row r="20" spans="1:3" ht="13.5" customHeight="1" thickBot="1">
      <c r="A20" s="58" t="s">
        <v>100</v>
      </c>
      <c r="B20" s="59" t="s">
        <v>105</v>
      </c>
      <c r="C20" s="95" t="s">
        <v>106</v>
      </c>
    </row>
    <row r="21" spans="1:3" ht="3" customHeight="1">
      <c r="A21" s="60"/>
      <c r="B21" s="61"/>
      <c r="C21" s="114"/>
    </row>
    <row r="22" spans="1:3" s="50" customFormat="1" ht="13.5" thickBot="1">
      <c r="A22" s="48" t="s">
        <v>57</v>
      </c>
      <c r="B22" s="49"/>
      <c r="C22" s="115"/>
    </row>
    <row r="23" spans="1:3" ht="12" thickBot="1">
      <c r="A23" s="51" t="s">
        <v>78</v>
      </c>
      <c r="B23" s="62" t="s">
        <v>81</v>
      </c>
      <c r="C23" s="113" t="s">
        <v>53</v>
      </c>
    </row>
    <row r="24" spans="1:3" ht="13.5" customHeight="1">
      <c r="A24" s="56" t="s">
        <v>6</v>
      </c>
      <c r="B24" s="57" t="s">
        <v>1</v>
      </c>
      <c r="C24" s="94" t="s">
        <v>107</v>
      </c>
    </row>
    <row r="25" spans="1:3" ht="13.5" customHeight="1">
      <c r="A25" s="56" t="s">
        <v>46</v>
      </c>
      <c r="B25" s="57" t="s">
        <v>65</v>
      </c>
      <c r="C25" s="94" t="s">
        <v>93</v>
      </c>
    </row>
    <row r="26" spans="1:3" ht="13.5" customHeight="1">
      <c r="A26" s="56" t="s">
        <v>47</v>
      </c>
      <c r="B26" s="57" t="s">
        <v>66</v>
      </c>
      <c r="C26" s="94" t="s">
        <v>94</v>
      </c>
    </row>
    <row r="27" spans="1:3" ht="13.5" customHeight="1">
      <c r="A27" s="56" t="s">
        <v>76</v>
      </c>
      <c r="B27" s="57" t="s">
        <v>68</v>
      </c>
      <c r="C27" s="94" t="s">
        <v>87</v>
      </c>
    </row>
    <row r="28" spans="1:3" ht="13.5" customHeight="1">
      <c r="A28" s="56" t="s">
        <v>38</v>
      </c>
      <c r="B28" s="57" t="s">
        <v>2</v>
      </c>
      <c r="C28" s="94" t="s">
        <v>95</v>
      </c>
    </row>
    <row r="29" spans="1:3" ht="13.5" customHeight="1">
      <c r="A29" s="56" t="s">
        <v>14</v>
      </c>
      <c r="B29" s="57" t="s">
        <v>8</v>
      </c>
      <c r="C29" s="94" t="s">
        <v>96</v>
      </c>
    </row>
    <row r="30" spans="1:3" ht="13.5" customHeight="1">
      <c r="A30" s="56" t="s">
        <v>67</v>
      </c>
      <c r="B30" s="57" t="s">
        <v>7</v>
      </c>
      <c r="C30" s="94" t="s">
        <v>97</v>
      </c>
    </row>
    <row r="31" spans="1:3" ht="13.5" customHeight="1">
      <c r="A31" s="56" t="s">
        <v>71</v>
      </c>
      <c r="B31" s="57" t="s">
        <v>62</v>
      </c>
      <c r="C31" s="94" t="s">
        <v>82</v>
      </c>
    </row>
    <row r="32" spans="1:3" ht="13.5" customHeight="1">
      <c r="A32" s="56" t="s">
        <v>39</v>
      </c>
      <c r="B32" s="57" t="s">
        <v>72</v>
      </c>
      <c r="C32" s="94" t="s">
        <v>88</v>
      </c>
    </row>
    <row r="33" spans="1:3" ht="13.5" customHeight="1">
      <c r="A33" s="56" t="s">
        <v>43</v>
      </c>
      <c r="B33" s="57" t="s">
        <v>73</v>
      </c>
      <c r="C33" s="94" t="s">
        <v>89</v>
      </c>
    </row>
    <row r="34" spans="1:3" ht="13.5" customHeight="1">
      <c r="A34" s="56" t="s">
        <v>42</v>
      </c>
      <c r="B34" s="57" t="s">
        <v>74</v>
      </c>
      <c r="C34" s="94" t="s">
        <v>83</v>
      </c>
    </row>
    <row r="35" spans="1:3" ht="13.5" customHeight="1">
      <c r="A35" s="56" t="s">
        <v>40</v>
      </c>
      <c r="B35" s="57" t="s">
        <v>3</v>
      </c>
      <c r="C35" s="94" t="s">
        <v>84</v>
      </c>
    </row>
    <row r="36" spans="1:3" ht="13.5" customHeight="1">
      <c r="A36" s="56" t="s">
        <v>41</v>
      </c>
      <c r="B36" s="57" t="s">
        <v>75</v>
      </c>
      <c r="C36" s="94" t="s">
        <v>85</v>
      </c>
    </row>
    <row r="37" spans="1:3" ht="15" customHeight="1" thickBot="1">
      <c r="A37" s="33" t="s">
        <v>37</v>
      </c>
      <c r="B37" s="34" t="s">
        <v>4</v>
      </c>
      <c r="C37" s="116" t="s">
        <v>86</v>
      </c>
    </row>
  </sheetData>
  <sheetProtection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D4" sqref="D4"/>
    </sheetView>
  </sheetViews>
  <sheetFormatPr defaultColWidth="9.33203125" defaultRowHeight="11.25"/>
  <cols>
    <col min="1" max="1" width="36.5" style="87" customWidth="1"/>
    <col min="2" max="2" width="10.83203125" style="87" customWidth="1"/>
    <col min="3" max="3" width="16.83203125" style="37" customWidth="1"/>
    <col min="4" max="4" width="14.16015625" style="88" customWidth="1"/>
    <col min="5" max="5" width="10.33203125" style="88" customWidth="1"/>
    <col min="6" max="6" width="10.66015625" style="37" customWidth="1"/>
    <col min="7" max="7" width="10.33203125" style="37" customWidth="1"/>
    <col min="8" max="8" width="9.83203125" style="37" customWidth="1"/>
    <col min="9" max="9" width="19" style="37" customWidth="1"/>
    <col min="10" max="10" width="20.5" style="37" customWidth="1"/>
    <col min="11" max="16384" width="9.33203125" style="37" customWidth="1"/>
  </cols>
  <sheetData>
    <row r="1" spans="1:5" s="50" customFormat="1" ht="15" customHeight="1" thickBot="1">
      <c r="A1" s="39" t="s">
        <v>48</v>
      </c>
      <c r="B1" s="64"/>
      <c r="D1" s="65"/>
      <c r="E1" s="65"/>
    </row>
    <row r="2" spans="1:10" s="46" customFormat="1" ht="83.25" customHeight="1" thickBot="1">
      <c r="A2" s="66" t="s">
        <v>9</v>
      </c>
      <c r="B2" s="67" t="s">
        <v>13</v>
      </c>
      <c r="C2" s="67" t="s">
        <v>44</v>
      </c>
      <c r="D2" s="68" t="s">
        <v>34</v>
      </c>
      <c r="E2" s="67" t="s">
        <v>12</v>
      </c>
      <c r="F2" s="67" t="s">
        <v>11</v>
      </c>
      <c r="G2" s="67" t="s">
        <v>36</v>
      </c>
      <c r="H2" s="67" t="s">
        <v>14</v>
      </c>
      <c r="I2" s="69" t="s">
        <v>45</v>
      </c>
      <c r="J2" s="69" t="s">
        <v>108</v>
      </c>
    </row>
    <row r="3" spans="1:10" s="46" customFormat="1" ht="12.75" customHeight="1" thickBot="1">
      <c r="A3" s="70"/>
      <c r="B3" s="71" t="s">
        <v>15</v>
      </c>
      <c r="C3" s="71" t="s">
        <v>16</v>
      </c>
      <c r="D3" s="71" t="s">
        <v>17</v>
      </c>
      <c r="E3" s="71" t="s">
        <v>18</v>
      </c>
      <c r="F3" s="71" t="s">
        <v>19</v>
      </c>
      <c r="G3" s="71" t="s">
        <v>20</v>
      </c>
      <c r="H3" s="71" t="s">
        <v>21</v>
      </c>
      <c r="I3" s="72" t="s">
        <v>35</v>
      </c>
      <c r="J3" s="72" t="s">
        <v>99</v>
      </c>
    </row>
    <row r="4" spans="1:10" ht="11.25">
      <c r="A4" s="73" t="s">
        <v>22</v>
      </c>
      <c r="B4" s="74">
        <v>23</v>
      </c>
      <c r="C4" s="74">
        <f>B4*8</f>
        <v>184</v>
      </c>
      <c r="D4" s="28">
        <v>5</v>
      </c>
      <c r="E4" s="17">
        <v>31</v>
      </c>
      <c r="F4" s="18">
        <v>40</v>
      </c>
      <c r="G4" s="19">
        <f>B4*F4/5</f>
        <v>184</v>
      </c>
      <c r="H4" s="20">
        <v>0</v>
      </c>
      <c r="I4" s="2">
        <f aca="true" t="shared" si="0" ref="I4:I15">F4*E4</f>
        <v>1240</v>
      </c>
      <c r="J4" s="2">
        <f>D4*(E4)</f>
        <v>155</v>
      </c>
    </row>
    <row r="5" spans="1:10" ht="11.25">
      <c r="A5" s="75" t="s">
        <v>23</v>
      </c>
      <c r="B5" s="76">
        <v>21</v>
      </c>
      <c r="C5" s="74">
        <f>B5*8</f>
        <v>168</v>
      </c>
      <c r="D5" s="99">
        <f aca="true" t="shared" si="1" ref="D5:D14">D4</f>
        <v>5</v>
      </c>
      <c r="E5" s="21">
        <v>29</v>
      </c>
      <c r="F5" s="22">
        <f>F4</f>
        <v>40</v>
      </c>
      <c r="G5" s="19">
        <f>B5*F5/5</f>
        <v>168</v>
      </c>
      <c r="H5" s="23">
        <v>0</v>
      </c>
      <c r="I5" s="3">
        <f t="shared" si="0"/>
        <v>1160</v>
      </c>
      <c r="J5" s="2">
        <f aca="true" t="shared" si="2" ref="J5:J14">D5*(E5)</f>
        <v>145</v>
      </c>
    </row>
    <row r="6" spans="1:10" ht="11.25">
      <c r="A6" s="75" t="s">
        <v>24</v>
      </c>
      <c r="B6" s="76">
        <v>21</v>
      </c>
      <c r="C6" s="74">
        <f aca="true" t="shared" si="3" ref="C6:C14">B6*8</f>
        <v>168</v>
      </c>
      <c r="D6" s="99">
        <f t="shared" si="1"/>
        <v>5</v>
      </c>
      <c r="E6" s="21">
        <v>31</v>
      </c>
      <c r="F6" s="22">
        <f aca="true" t="shared" si="4" ref="F6:F14">F5</f>
        <v>40</v>
      </c>
      <c r="G6" s="19">
        <f>B6*F6/5</f>
        <v>168</v>
      </c>
      <c r="H6" s="23">
        <v>0</v>
      </c>
      <c r="I6" s="3">
        <f t="shared" si="0"/>
        <v>1240</v>
      </c>
      <c r="J6" s="2">
        <f t="shared" si="2"/>
        <v>155</v>
      </c>
    </row>
    <row r="7" spans="1:10" ht="11.25">
      <c r="A7" s="75" t="s">
        <v>25</v>
      </c>
      <c r="B7" s="76">
        <v>22</v>
      </c>
      <c r="C7" s="74">
        <f t="shared" si="3"/>
        <v>176</v>
      </c>
      <c r="D7" s="99">
        <f t="shared" si="1"/>
        <v>5</v>
      </c>
      <c r="E7" s="21">
        <v>30</v>
      </c>
      <c r="F7" s="22">
        <f t="shared" si="4"/>
        <v>40</v>
      </c>
      <c r="G7" s="19">
        <f>B7*F7/5</f>
        <v>176</v>
      </c>
      <c r="H7" s="23">
        <v>0</v>
      </c>
      <c r="I7" s="3">
        <f t="shared" si="0"/>
        <v>1200</v>
      </c>
      <c r="J7" s="2">
        <f t="shared" si="2"/>
        <v>150</v>
      </c>
    </row>
    <row r="8" spans="1:10" ht="11.25">
      <c r="A8" s="75" t="s">
        <v>26</v>
      </c>
      <c r="B8" s="76">
        <v>23</v>
      </c>
      <c r="C8" s="74">
        <f t="shared" si="3"/>
        <v>184</v>
      </c>
      <c r="D8" s="99">
        <f t="shared" si="1"/>
        <v>5</v>
      </c>
      <c r="E8" s="21">
        <v>31</v>
      </c>
      <c r="F8" s="22">
        <f t="shared" si="4"/>
        <v>40</v>
      </c>
      <c r="G8" s="19">
        <f aca="true" t="shared" si="5" ref="G8:G14">B8*F8/5</f>
        <v>184</v>
      </c>
      <c r="H8" s="23">
        <v>0</v>
      </c>
      <c r="I8" s="3">
        <f t="shared" si="0"/>
        <v>1240</v>
      </c>
      <c r="J8" s="2">
        <f t="shared" si="2"/>
        <v>155</v>
      </c>
    </row>
    <row r="9" spans="1:10" ht="11.25">
      <c r="A9" s="75" t="s">
        <v>27</v>
      </c>
      <c r="B9" s="76">
        <v>20</v>
      </c>
      <c r="C9" s="74">
        <f t="shared" si="3"/>
        <v>160</v>
      </c>
      <c r="D9" s="99">
        <f t="shared" si="1"/>
        <v>5</v>
      </c>
      <c r="E9" s="21">
        <v>30</v>
      </c>
      <c r="F9" s="22">
        <f t="shared" si="4"/>
        <v>40</v>
      </c>
      <c r="G9" s="19">
        <f>B9*F9/5</f>
        <v>160</v>
      </c>
      <c r="H9" s="23">
        <v>0</v>
      </c>
      <c r="I9" s="3">
        <f t="shared" si="0"/>
        <v>1200</v>
      </c>
      <c r="J9" s="2">
        <f t="shared" si="2"/>
        <v>150</v>
      </c>
    </row>
    <row r="10" spans="1:10" ht="11.25">
      <c r="A10" s="75" t="s">
        <v>28</v>
      </c>
      <c r="B10" s="76">
        <v>23</v>
      </c>
      <c r="C10" s="74">
        <f t="shared" si="3"/>
        <v>184</v>
      </c>
      <c r="D10" s="99">
        <f t="shared" si="1"/>
        <v>5</v>
      </c>
      <c r="E10" s="21">
        <v>31</v>
      </c>
      <c r="F10" s="22">
        <f t="shared" si="4"/>
        <v>40</v>
      </c>
      <c r="G10" s="19">
        <f t="shared" si="5"/>
        <v>184</v>
      </c>
      <c r="H10" s="23">
        <v>0</v>
      </c>
      <c r="I10" s="3">
        <f t="shared" si="0"/>
        <v>1240</v>
      </c>
      <c r="J10" s="2">
        <f t="shared" si="2"/>
        <v>155</v>
      </c>
    </row>
    <row r="11" spans="1:10" ht="11.25">
      <c r="A11" s="75" t="s">
        <v>29</v>
      </c>
      <c r="B11" s="76">
        <v>22</v>
      </c>
      <c r="C11" s="74">
        <f t="shared" si="3"/>
        <v>176</v>
      </c>
      <c r="D11" s="99">
        <f t="shared" si="1"/>
        <v>5</v>
      </c>
      <c r="E11" s="21">
        <v>31</v>
      </c>
      <c r="F11" s="22">
        <f t="shared" si="4"/>
        <v>40</v>
      </c>
      <c r="G11" s="19">
        <f t="shared" si="5"/>
        <v>176</v>
      </c>
      <c r="H11" s="23">
        <v>0</v>
      </c>
      <c r="I11" s="3">
        <f t="shared" si="0"/>
        <v>1240</v>
      </c>
      <c r="J11" s="2">
        <f t="shared" si="2"/>
        <v>155</v>
      </c>
    </row>
    <row r="12" spans="1:10" ht="11.25">
      <c r="A12" s="75" t="s">
        <v>30</v>
      </c>
      <c r="B12" s="76">
        <v>21</v>
      </c>
      <c r="C12" s="74">
        <f t="shared" si="3"/>
        <v>168</v>
      </c>
      <c r="D12" s="99">
        <f>D11</f>
        <v>5</v>
      </c>
      <c r="E12" s="21">
        <v>30</v>
      </c>
      <c r="F12" s="22">
        <f t="shared" si="4"/>
        <v>40</v>
      </c>
      <c r="G12" s="19">
        <f t="shared" si="5"/>
        <v>168</v>
      </c>
      <c r="H12" s="23">
        <v>0</v>
      </c>
      <c r="I12" s="3">
        <f t="shared" si="0"/>
        <v>1200</v>
      </c>
      <c r="J12" s="2">
        <f t="shared" si="2"/>
        <v>150</v>
      </c>
    </row>
    <row r="13" spans="1:10" ht="11.25">
      <c r="A13" s="75" t="s">
        <v>31</v>
      </c>
      <c r="B13" s="76">
        <v>23</v>
      </c>
      <c r="C13" s="74">
        <f t="shared" si="3"/>
        <v>184</v>
      </c>
      <c r="D13" s="99">
        <f t="shared" si="1"/>
        <v>5</v>
      </c>
      <c r="E13" s="21">
        <v>31</v>
      </c>
      <c r="F13" s="22">
        <f t="shared" si="4"/>
        <v>40</v>
      </c>
      <c r="G13" s="19">
        <f t="shared" si="5"/>
        <v>184</v>
      </c>
      <c r="H13" s="23">
        <v>0</v>
      </c>
      <c r="I13" s="3">
        <f t="shared" si="0"/>
        <v>1240</v>
      </c>
      <c r="J13" s="2">
        <f t="shared" si="2"/>
        <v>155</v>
      </c>
    </row>
    <row r="14" spans="1:10" ht="11.25">
      <c r="A14" s="75" t="s">
        <v>32</v>
      </c>
      <c r="B14" s="76">
        <v>21</v>
      </c>
      <c r="C14" s="74">
        <f t="shared" si="3"/>
        <v>168</v>
      </c>
      <c r="D14" s="99">
        <f t="shared" si="1"/>
        <v>5</v>
      </c>
      <c r="E14" s="21">
        <v>30</v>
      </c>
      <c r="F14" s="22">
        <f t="shared" si="4"/>
        <v>40</v>
      </c>
      <c r="G14" s="19">
        <f t="shared" si="5"/>
        <v>168</v>
      </c>
      <c r="H14" s="23">
        <v>0</v>
      </c>
      <c r="I14" s="3">
        <f t="shared" si="0"/>
        <v>1200</v>
      </c>
      <c r="J14" s="2">
        <f t="shared" si="2"/>
        <v>150</v>
      </c>
    </row>
    <row r="15" spans="1:10" ht="12" thickBot="1">
      <c r="A15" s="77" t="s">
        <v>33</v>
      </c>
      <c r="B15" s="78">
        <v>22</v>
      </c>
      <c r="C15" s="78">
        <f>B15*8</f>
        <v>176</v>
      </c>
      <c r="D15" s="100">
        <f>D14</f>
        <v>5</v>
      </c>
      <c r="E15" s="24">
        <v>31</v>
      </c>
      <c r="F15" s="25">
        <f>F14</f>
        <v>40</v>
      </c>
      <c r="G15" s="26">
        <f>B15*F15/5</f>
        <v>176</v>
      </c>
      <c r="H15" s="27">
        <v>0</v>
      </c>
      <c r="I15" s="4">
        <f t="shared" si="0"/>
        <v>1240</v>
      </c>
      <c r="J15" s="4">
        <f>D15*(E15)</f>
        <v>155</v>
      </c>
    </row>
    <row r="16" spans="1:10" s="86" customFormat="1" ht="15" customHeight="1" thickBot="1">
      <c r="A16" s="79" t="s">
        <v>61</v>
      </c>
      <c r="B16" s="80">
        <f>SUM(B4:B15)</f>
        <v>262</v>
      </c>
      <c r="C16" s="81">
        <f>SUM(C4:C15)</f>
        <v>2096</v>
      </c>
      <c r="D16" s="82"/>
      <c r="E16" s="80">
        <f>SUM(E4:E15)</f>
        <v>366</v>
      </c>
      <c r="F16" s="83"/>
      <c r="G16" s="84">
        <f>SUM(G4:G15)</f>
        <v>2096</v>
      </c>
      <c r="H16" s="84">
        <f>SUM(H4:H15)</f>
        <v>0</v>
      </c>
      <c r="I16" s="85">
        <f>SUM(I4:I15)</f>
        <v>14640</v>
      </c>
      <c r="J16" s="85">
        <f>SUM(J4:J15)</f>
        <v>1830</v>
      </c>
    </row>
    <row r="17" ht="15" customHeight="1"/>
    <row r="18" ht="13.5" thickBot="1">
      <c r="A18" s="39" t="s">
        <v>50</v>
      </c>
    </row>
    <row r="19" spans="1:5" ht="12" thickBot="1">
      <c r="A19" s="89" t="s">
        <v>78</v>
      </c>
      <c r="B19" s="90" t="s">
        <v>0</v>
      </c>
      <c r="C19" s="90" t="s">
        <v>5</v>
      </c>
      <c r="D19" s="91" t="s">
        <v>10</v>
      </c>
      <c r="E19" s="6"/>
    </row>
    <row r="20" spans="1:5" ht="24" customHeight="1">
      <c r="A20" s="98" t="s">
        <v>101</v>
      </c>
      <c r="B20" s="63" t="s">
        <v>1</v>
      </c>
      <c r="C20" s="97" t="s">
        <v>102</v>
      </c>
      <c r="D20" s="96">
        <f>J16/(E16)</f>
        <v>5</v>
      </c>
      <c r="E20" s="92"/>
    </row>
    <row r="21" spans="1:5" ht="11.25">
      <c r="A21" s="10" t="s">
        <v>46</v>
      </c>
      <c r="B21" s="13" t="s">
        <v>65</v>
      </c>
      <c r="C21" s="13" t="s">
        <v>63</v>
      </c>
      <c r="D21" s="3">
        <f>I16</f>
        <v>14640</v>
      </c>
      <c r="E21" s="5"/>
    </row>
    <row r="22" spans="1:5" ht="11.25">
      <c r="A22" s="10" t="s">
        <v>47</v>
      </c>
      <c r="B22" s="13" t="s">
        <v>66</v>
      </c>
      <c r="C22" s="13" t="s">
        <v>69</v>
      </c>
      <c r="D22" s="3">
        <f>E16</f>
        <v>366</v>
      </c>
      <c r="E22" s="5"/>
    </row>
    <row r="23" spans="1:5" ht="11.25">
      <c r="A23" s="14" t="s">
        <v>76</v>
      </c>
      <c r="B23" s="13" t="s">
        <v>68</v>
      </c>
      <c r="C23" s="13" t="s">
        <v>70</v>
      </c>
      <c r="D23" s="104">
        <f>I16/E16</f>
        <v>40</v>
      </c>
      <c r="E23" s="5"/>
    </row>
    <row r="24" spans="1:5" ht="11.25">
      <c r="A24" s="10" t="s">
        <v>38</v>
      </c>
      <c r="B24" s="9" t="s">
        <v>2</v>
      </c>
      <c r="C24" s="13" t="s">
        <v>77</v>
      </c>
      <c r="D24" s="105">
        <f>G16</f>
        <v>2096</v>
      </c>
      <c r="E24" s="6"/>
    </row>
    <row r="25" spans="1:5" ht="11.25">
      <c r="A25" s="10" t="s">
        <v>14</v>
      </c>
      <c r="B25" s="9" t="s">
        <v>8</v>
      </c>
      <c r="C25" s="13" t="s">
        <v>64</v>
      </c>
      <c r="D25" s="105">
        <f>H16</f>
        <v>0</v>
      </c>
      <c r="E25" s="6"/>
    </row>
    <row r="26" spans="1:5" ht="11.25">
      <c r="A26" s="15" t="s">
        <v>67</v>
      </c>
      <c r="B26" s="9" t="s">
        <v>7</v>
      </c>
      <c r="C26" s="9"/>
      <c r="D26" s="105">
        <f>IF(D25&lt;=D23*20,D25,D23*20)</f>
        <v>0</v>
      </c>
      <c r="E26" s="6"/>
    </row>
    <row r="27" spans="1:5" ht="11.25">
      <c r="A27" s="15" t="s">
        <v>71</v>
      </c>
      <c r="B27" s="9" t="s">
        <v>62</v>
      </c>
      <c r="C27" s="9"/>
      <c r="D27" s="105">
        <f>IF(D24&gt;=D23*12,D26,0)</f>
        <v>0</v>
      </c>
      <c r="E27" s="5"/>
    </row>
    <row r="28" spans="1:5" ht="11.25">
      <c r="A28" s="10" t="s">
        <v>39</v>
      </c>
      <c r="B28" s="13" t="s">
        <v>72</v>
      </c>
      <c r="C28" s="13" t="s">
        <v>80</v>
      </c>
      <c r="D28" s="104">
        <f>(D24+D27)/D23</f>
        <v>52.4</v>
      </c>
      <c r="E28" s="5"/>
    </row>
    <row r="29" spans="1:5" ht="11.25">
      <c r="A29" s="11" t="s">
        <v>43</v>
      </c>
      <c r="B29" s="13" t="s">
        <v>73</v>
      </c>
      <c r="C29" s="9"/>
      <c r="D29" s="3">
        <f>ROUNDDOWN(D28,0)</f>
        <v>52</v>
      </c>
      <c r="E29" s="5"/>
    </row>
    <row r="30" spans="1:5" ht="11.25">
      <c r="A30" s="11" t="s">
        <v>42</v>
      </c>
      <c r="B30" s="13" t="s">
        <v>74</v>
      </c>
      <c r="C30" s="9"/>
      <c r="D30" s="3">
        <f>IF(D29&gt;=4,D29,0)</f>
        <v>52</v>
      </c>
      <c r="E30" s="5"/>
    </row>
    <row r="31" spans="1:5" ht="11.25">
      <c r="A31" s="10" t="s">
        <v>113</v>
      </c>
      <c r="B31" s="13" t="s">
        <v>111</v>
      </c>
      <c r="C31" s="9" t="s">
        <v>114</v>
      </c>
      <c r="D31" s="3">
        <f>IF(D22&gt;=28,D30,0)</f>
        <v>52</v>
      </c>
      <c r="E31" s="5"/>
    </row>
    <row r="32" spans="1:5" ht="11.25">
      <c r="A32" s="10" t="s">
        <v>40</v>
      </c>
      <c r="B32" s="13" t="s">
        <v>3</v>
      </c>
      <c r="C32" s="13" t="s">
        <v>103</v>
      </c>
      <c r="D32" s="106">
        <f>D23/52</f>
        <v>0.7692307692307693</v>
      </c>
      <c r="E32" s="7"/>
    </row>
    <row r="33" spans="1:5" ht="12" thickBot="1">
      <c r="A33" s="12" t="s">
        <v>41</v>
      </c>
      <c r="B33" s="16" t="s">
        <v>75</v>
      </c>
      <c r="C33" s="16" t="s">
        <v>112</v>
      </c>
      <c r="D33" s="107">
        <f>D20*D32*D31</f>
        <v>200</v>
      </c>
      <c r="E33" s="8"/>
    </row>
    <row r="34" spans="1:5" ht="16.5" customHeight="1" thickBot="1">
      <c r="A34" s="29" t="s">
        <v>37</v>
      </c>
      <c r="B34" s="30" t="s">
        <v>4</v>
      </c>
      <c r="C34" s="31"/>
      <c r="D34" s="1">
        <f>ROUNDUP(D33,0)</f>
        <v>200</v>
      </c>
      <c r="E34" s="6"/>
    </row>
  </sheetData>
  <sheetProtection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46" sqref="A46"/>
    </sheetView>
  </sheetViews>
  <sheetFormatPr defaultColWidth="9.33203125" defaultRowHeight="11.25"/>
  <cols>
    <col min="1" max="1" width="32.83203125" style="87" customWidth="1"/>
    <col min="2" max="2" width="10.83203125" style="87" customWidth="1"/>
    <col min="3" max="3" width="16" style="37" customWidth="1"/>
    <col min="4" max="4" width="14.16015625" style="88" customWidth="1"/>
    <col min="5" max="5" width="10.33203125" style="88" customWidth="1"/>
    <col min="6" max="6" width="10.66015625" style="37" customWidth="1"/>
    <col min="7" max="7" width="10.33203125" style="37" customWidth="1"/>
    <col min="8" max="8" width="9.83203125" style="37" customWidth="1"/>
    <col min="9" max="9" width="19" style="37" customWidth="1"/>
    <col min="10" max="10" width="20.5" style="37" customWidth="1"/>
    <col min="11" max="16384" width="9.33203125" style="37" customWidth="1"/>
  </cols>
  <sheetData>
    <row r="1" spans="1:5" s="50" customFormat="1" ht="15" customHeight="1" thickBot="1">
      <c r="A1" s="39" t="s">
        <v>48</v>
      </c>
      <c r="B1" s="64"/>
      <c r="D1" s="65"/>
      <c r="E1" s="65"/>
    </row>
    <row r="2" spans="1:10" s="46" customFormat="1" ht="83.25" customHeight="1" thickBot="1">
      <c r="A2" s="66" t="s">
        <v>9</v>
      </c>
      <c r="B2" s="67" t="s">
        <v>13</v>
      </c>
      <c r="C2" s="67" t="s">
        <v>44</v>
      </c>
      <c r="D2" s="68" t="s">
        <v>34</v>
      </c>
      <c r="E2" s="67" t="s">
        <v>12</v>
      </c>
      <c r="F2" s="67" t="s">
        <v>11</v>
      </c>
      <c r="G2" s="67" t="s">
        <v>36</v>
      </c>
      <c r="H2" s="67" t="s">
        <v>14</v>
      </c>
      <c r="I2" s="69" t="s">
        <v>45</v>
      </c>
      <c r="J2" s="69" t="s">
        <v>108</v>
      </c>
    </row>
    <row r="3" spans="1:10" s="46" customFormat="1" ht="12.75" customHeight="1" thickBot="1">
      <c r="A3" s="70"/>
      <c r="B3" s="71" t="s">
        <v>15</v>
      </c>
      <c r="C3" s="71" t="s">
        <v>16</v>
      </c>
      <c r="D3" s="71" t="s">
        <v>17</v>
      </c>
      <c r="E3" s="71" t="s">
        <v>18</v>
      </c>
      <c r="F3" s="71" t="s">
        <v>19</v>
      </c>
      <c r="G3" s="71" t="s">
        <v>20</v>
      </c>
      <c r="H3" s="71" t="s">
        <v>21</v>
      </c>
      <c r="I3" s="72" t="s">
        <v>35</v>
      </c>
      <c r="J3" s="72" t="s">
        <v>99</v>
      </c>
    </row>
    <row r="4" spans="1:10" ht="11.25">
      <c r="A4" s="73" t="s">
        <v>22</v>
      </c>
      <c r="B4" s="74">
        <v>22</v>
      </c>
      <c r="C4" s="74">
        <f>B4*8</f>
        <v>176</v>
      </c>
      <c r="D4" s="28">
        <v>5</v>
      </c>
      <c r="E4" s="17">
        <v>31</v>
      </c>
      <c r="F4" s="18">
        <v>40</v>
      </c>
      <c r="G4" s="19">
        <f>B4*F4/5</f>
        <v>176</v>
      </c>
      <c r="H4" s="20">
        <v>0</v>
      </c>
      <c r="I4" s="2">
        <f aca="true" t="shared" si="0" ref="I4:I15">F4*E4</f>
        <v>1240</v>
      </c>
      <c r="J4" s="2">
        <f>D4*(E4)</f>
        <v>155</v>
      </c>
    </row>
    <row r="5" spans="1:10" ht="11.25">
      <c r="A5" s="75" t="s">
        <v>23</v>
      </c>
      <c r="B5" s="76">
        <v>20</v>
      </c>
      <c r="C5" s="74">
        <f>B5*8</f>
        <v>160</v>
      </c>
      <c r="D5" s="99">
        <f aca="true" t="shared" si="1" ref="D5:D14">D4</f>
        <v>5</v>
      </c>
      <c r="E5" s="21">
        <v>28</v>
      </c>
      <c r="F5" s="22">
        <f>F4</f>
        <v>40</v>
      </c>
      <c r="G5" s="19">
        <f>B5*F5/5</f>
        <v>160</v>
      </c>
      <c r="H5" s="23">
        <v>0</v>
      </c>
      <c r="I5" s="3">
        <f t="shared" si="0"/>
        <v>1120</v>
      </c>
      <c r="J5" s="2">
        <f aca="true" t="shared" si="2" ref="J5:J14">D5*(E5)</f>
        <v>140</v>
      </c>
    </row>
    <row r="6" spans="1:10" ht="11.25">
      <c r="A6" s="75" t="s">
        <v>24</v>
      </c>
      <c r="B6" s="76">
        <v>23</v>
      </c>
      <c r="C6" s="74">
        <f aca="true" t="shared" si="3" ref="C6:C14">B6*8</f>
        <v>184</v>
      </c>
      <c r="D6" s="99">
        <f t="shared" si="1"/>
        <v>5</v>
      </c>
      <c r="E6" s="21">
        <v>31</v>
      </c>
      <c r="F6" s="22">
        <f aca="true" t="shared" si="4" ref="F6:F14">F5</f>
        <v>40</v>
      </c>
      <c r="G6" s="19">
        <f>B6*F6/5</f>
        <v>184</v>
      </c>
      <c r="H6" s="23">
        <v>0</v>
      </c>
      <c r="I6" s="3">
        <f t="shared" si="0"/>
        <v>1240</v>
      </c>
      <c r="J6" s="2">
        <f t="shared" si="2"/>
        <v>155</v>
      </c>
    </row>
    <row r="7" spans="1:10" ht="11.25">
      <c r="A7" s="75" t="s">
        <v>25</v>
      </c>
      <c r="B7" s="76">
        <v>20</v>
      </c>
      <c r="C7" s="74">
        <f t="shared" si="3"/>
        <v>160</v>
      </c>
      <c r="D7" s="99">
        <f t="shared" si="1"/>
        <v>5</v>
      </c>
      <c r="E7" s="21">
        <v>30</v>
      </c>
      <c r="F7" s="22">
        <f t="shared" si="4"/>
        <v>40</v>
      </c>
      <c r="G7" s="19">
        <f>B7*F7/5</f>
        <v>160</v>
      </c>
      <c r="H7" s="23">
        <v>0</v>
      </c>
      <c r="I7" s="3">
        <f t="shared" si="0"/>
        <v>1200</v>
      </c>
      <c r="J7" s="2">
        <f t="shared" si="2"/>
        <v>150</v>
      </c>
    </row>
    <row r="8" spans="1:10" ht="11.25">
      <c r="A8" s="75" t="s">
        <v>26</v>
      </c>
      <c r="B8" s="76">
        <v>23</v>
      </c>
      <c r="C8" s="74">
        <f t="shared" si="3"/>
        <v>184</v>
      </c>
      <c r="D8" s="99">
        <f t="shared" si="1"/>
        <v>5</v>
      </c>
      <c r="E8" s="21">
        <v>31</v>
      </c>
      <c r="F8" s="22">
        <f t="shared" si="4"/>
        <v>40</v>
      </c>
      <c r="G8" s="19">
        <f aca="true" t="shared" si="5" ref="G8:G14">B8*F8/5</f>
        <v>184</v>
      </c>
      <c r="H8" s="23">
        <v>0</v>
      </c>
      <c r="I8" s="3">
        <f t="shared" si="0"/>
        <v>1240</v>
      </c>
      <c r="J8" s="2">
        <f t="shared" si="2"/>
        <v>155</v>
      </c>
    </row>
    <row r="9" spans="1:10" ht="11.25">
      <c r="A9" s="75" t="s">
        <v>27</v>
      </c>
      <c r="B9" s="76">
        <v>22</v>
      </c>
      <c r="C9" s="74">
        <f t="shared" si="3"/>
        <v>176</v>
      </c>
      <c r="D9" s="99">
        <f t="shared" si="1"/>
        <v>5</v>
      </c>
      <c r="E9" s="21">
        <v>30</v>
      </c>
      <c r="F9" s="22">
        <f t="shared" si="4"/>
        <v>40</v>
      </c>
      <c r="G9" s="19">
        <f>B9*F9/5</f>
        <v>176</v>
      </c>
      <c r="H9" s="23">
        <v>0</v>
      </c>
      <c r="I9" s="3">
        <f t="shared" si="0"/>
        <v>1200</v>
      </c>
      <c r="J9" s="2">
        <f t="shared" si="2"/>
        <v>150</v>
      </c>
    </row>
    <row r="10" spans="1:10" ht="11.25">
      <c r="A10" s="75" t="s">
        <v>28</v>
      </c>
      <c r="B10" s="76">
        <v>21</v>
      </c>
      <c r="C10" s="74">
        <f t="shared" si="3"/>
        <v>168</v>
      </c>
      <c r="D10" s="99">
        <f t="shared" si="1"/>
        <v>5</v>
      </c>
      <c r="E10" s="21">
        <v>31</v>
      </c>
      <c r="F10" s="22">
        <f t="shared" si="4"/>
        <v>40</v>
      </c>
      <c r="G10" s="19">
        <f t="shared" si="5"/>
        <v>168</v>
      </c>
      <c r="H10" s="23">
        <v>0</v>
      </c>
      <c r="I10" s="3">
        <f t="shared" si="0"/>
        <v>1240</v>
      </c>
      <c r="J10" s="2">
        <f t="shared" si="2"/>
        <v>155</v>
      </c>
    </row>
    <row r="11" spans="1:10" ht="11.25">
      <c r="A11" s="75" t="s">
        <v>29</v>
      </c>
      <c r="B11" s="76">
        <v>23</v>
      </c>
      <c r="C11" s="74">
        <f t="shared" si="3"/>
        <v>184</v>
      </c>
      <c r="D11" s="99">
        <f t="shared" si="1"/>
        <v>5</v>
      </c>
      <c r="E11" s="21">
        <v>31</v>
      </c>
      <c r="F11" s="22">
        <f t="shared" si="4"/>
        <v>40</v>
      </c>
      <c r="G11" s="19">
        <f t="shared" si="5"/>
        <v>184</v>
      </c>
      <c r="H11" s="23">
        <v>0</v>
      </c>
      <c r="I11" s="3">
        <f t="shared" si="0"/>
        <v>1240</v>
      </c>
      <c r="J11" s="2">
        <f t="shared" si="2"/>
        <v>155</v>
      </c>
    </row>
    <row r="12" spans="1:10" ht="11.25">
      <c r="A12" s="75" t="s">
        <v>30</v>
      </c>
      <c r="B12" s="76">
        <v>21</v>
      </c>
      <c r="C12" s="74">
        <f t="shared" si="3"/>
        <v>168</v>
      </c>
      <c r="D12" s="99">
        <f>D11</f>
        <v>5</v>
      </c>
      <c r="E12" s="21">
        <v>30</v>
      </c>
      <c r="F12" s="22">
        <f t="shared" si="4"/>
        <v>40</v>
      </c>
      <c r="G12" s="19">
        <f t="shared" si="5"/>
        <v>168</v>
      </c>
      <c r="H12" s="23">
        <v>0</v>
      </c>
      <c r="I12" s="3">
        <f t="shared" si="0"/>
        <v>1200</v>
      </c>
      <c r="J12" s="2">
        <f t="shared" si="2"/>
        <v>150</v>
      </c>
    </row>
    <row r="13" spans="1:10" ht="11.25">
      <c r="A13" s="75" t="s">
        <v>31</v>
      </c>
      <c r="B13" s="76">
        <v>22</v>
      </c>
      <c r="C13" s="74">
        <f t="shared" si="3"/>
        <v>176</v>
      </c>
      <c r="D13" s="99">
        <f t="shared" si="1"/>
        <v>5</v>
      </c>
      <c r="E13" s="21">
        <v>31</v>
      </c>
      <c r="F13" s="22">
        <f t="shared" si="4"/>
        <v>40</v>
      </c>
      <c r="G13" s="19">
        <f t="shared" si="5"/>
        <v>176</v>
      </c>
      <c r="H13" s="23">
        <v>0</v>
      </c>
      <c r="I13" s="3">
        <f t="shared" si="0"/>
        <v>1240</v>
      </c>
      <c r="J13" s="2">
        <f t="shared" si="2"/>
        <v>155</v>
      </c>
    </row>
    <row r="14" spans="1:10" ht="11.25">
      <c r="A14" s="75" t="s">
        <v>32</v>
      </c>
      <c r="B14" s="76">
        <v>22</v>
      </c>
      <c r="C14" s="74">
        <f t="shared" si="3"/>
        <v>176</v>
      </c>
      <c r="D14" s="99">
        <f t="shared" si="1"/>
        <v>5</v>
      </c>
      <c r="E14" s="21">
        <v>30</v>
      </c>
      <c r="F14" s="22">
        <f t="shared" si="4"/>
        <v>40</v>
      </c>
      <c r="G14" s="19">
        <f t="shared" si="5"/>
        <v>176</v>
      </c>
      <c r="H14" s="23">
        <v>0</v>
      </c>
      <c r="I14" s="3">
        <f t="shared" si="0"/>
        <v>1200</v>
      </c>
      <c r="J14" s="2">
        <f t="shared" si="2"/>
        <v>150</v>
      </c>
    </row>
    <row r="15" spans="1:10" ht="12" thickBot="1">
      <c r="A15" s="77" t="s">
        <v>33</v>
      </c>
      <c r="B15" s="78">
        <v>21</v>
      </c>
      <c r="C15" s="78">
        <f>B15*8</f>
        <v>168</v>
      </c>
      <c r="D15" s="100">
        <f>D14</f>
        <v>5</v>
      </c>
      <c r="E15" s="24">
        <v>31</v>
      </c>
      <c r="F15" s="25">
        <f>F14</f>
        <v>40</v>
      </c>
      <c r="G15" s="26">
        <f>B15*F15/5</f>
        <v>168</v>
      </c>
      <c r="H15" s="27">
        <v>0</v>
      </c>
      <c r="I15" s="4">
        <f t="shared" si="0"/>
        <v>1240</v>
      </c>
      <c r="J15" s="4">
        <f>D15*(E15)</f>
        <v>155</v>
      </c>
    </row>
    <row r="16" spans="1:10" s="86" customFormat="1" ht="15" customHeight="1" thickBot="1">
      <c r="A16" s="79" t="s">
        <v>61</v>
      </c>
      <c r="B16" s="80">
        <f>SUM(B4:B15)</f>
        <v>260</v>
      </c>
      <c r="C16" s="81">
        <f>SUM(C4:C15)</f>
        <v>2080</v>
      </c>
      <c r="D16" s="82"/>
      <c r="E16" s="80">
        <f>SUM(E4:E15)</f>
        <v>365</v>
      </c>
      <c r="F16" s="83"/>
      <c r="G16" s="84">
        <f>SUM(G4:G15)</f>
        <v>2080</v>
      </c>
      <c r="H16" s="84">
        <f>SUM(H4:H15)</f>
        <v>0</v>
      </c>
      <c r="I16" s="85">
        <f>SUM(I4:I15)</f>
        <v>14600</v>
      </c>
      <c r="J16" s="85">
        <f>SUM(J4:J15)</f>
        <v>1825</v>
      </c>
    </row>
    <row r="17" ht="15" customHeight="1"/>
    <row r="18" ht="13.5" thickBot="1">
      <c r="A18" s="39" t="s">
        <v>50</v>
      </c>
    </row>
    <row r="19" spans="1:5" ht="12" thickBot="1">
      <c r="A19" s="89" t="s">
        <v>78</v>
      </c>
      <c r="B19" s="90" t="s">
        <v>0</v>
      </c>
      <c r="C19" s="90" t="s">
        <v>5</v>
      </c>
      <c r="D19" s="91" t="s">
        <v>10</v>
      </c>
      <c r="E19" s="6"/>
    </row>
    <row r="20" spans="1:5" ht="24" customHeight="1">
      <c r="A20" s="98" t="s">
        <v>101</v>
      </c>
      <c r="B20" s="63" t="s">
        <v>1</v>
      </c>
      <c r="C20" s="97" t="s">
        <v>102</v>
      </c>
      <c r="D20" s="96">
        <f>J16/(E16)</f>
        <v>5</v>
      </c>
      <c r="E20" s="92"/>
    </row>
    <row r="21" spans="1:5" ht="11.25">
      <c r="A21" s="10" t="s">
        <v>46</v>
      </c>
      <c r="B21" s="13" t="s">
        <v>65</v>
      </c>
      <c r="C21" s="13" t="s">
        <v>63</v>
      </c>
      <c r="D21" s="3">
        <f>I16</f>
        <v>14600</v>
      </c>
      <c r="E21" s="5"/>
    </row>
    <row r="22" spans="1:5" ht="11.25">
      <c r="A22" s="10" t="s">
        <v>47</v>
      </c>
      <c r="B22" s="13" t="s">
        <v>66</v>
      </c>
      <c r="C22" s="13" t="s">
        <v>69</v>
      </c>
      <c r="D22" s="3">
        <f>E16</f>
        <v>365</v>
      </c>
      <c r="E22" s="5"/>
    </row>
    <row r="23" spans="1:5" ht="11.25">
      <c r="A23" s="14" t="s">
        <v>76</v>
      </c>
      <c r="B23" s="13" t="s">
        <v>68</v>
      </c>
      <c r="C23" s="13" t="s">
        <v>70</v>
      </c>
      <c r="D23" s="104">
        <f>I16/E16</f>
        <v>40</v>
      </c>
      <c r="E23" s="5"/>
    </row>
    <row r="24" spans="1:5" ht="11.25">
      <c r="A24" s="10" t="s">
        <v>38</v>
      </c>
      <c r="B24" s="9" t="s">
        <v>2</v>
      </c>
      <c r="C24" s="13" t="s">
        <v>77</v>
      </c>
      <c r="D24" s="105">
        <f>G16</f>
        <v>2080</v>
      </c>
      <c r="E24" s="6"/>
    </row>
    <row r="25" spans="1:5" ht="11.25">
      <c r="A25" s="10" t="s">
        <v>14</v>
      </c>
      <c r="B25" s="9" t="s">
        <v>8</v>
      </c>
      <c r="C25" s="13" t="s">
        <v>64</v>
      </c>
      <c r="D25" s="105">
        <f>H16</f>
        <v>0</v>
      </c>
      <c r="E25" s="6"/>
    </row>
    <row r="26" spans="1:5" ht="11.25">
      <c r="A26" s="15" t="s">
        <v>67</v>
      </c>
      <c r="B26" s="9" t="s">
        <v>7</v>
      </c>
      <c r="C26" s="9"/>
      <c r="D26" s="105">
        <f>IF(D25&lt;=D23*20,D25,D23*20)</f>
        <v>0</v>
      </c>
      <c r="E26" s="6"/>
    </row>
    <row r="27" spans="1:5" ht="11.25">
      <c r="A27" s="15" t="s">
        <v>71</v>
      </c>
      <c r="B27" s="9" t="s">
        <v>62</v>
      </c>
      <c r="C27" s="9"/>
      <c r="D27" s="105">
        <f>IF(D24&gt;=D23*12,D26,0)</f>
        <v>0</v>
      </c>
      <c r="E27" s="5"/>
    </row>
    <row r="28" spans="1:5" ht="11.25">
      <c r="A28" s="10" t="s">
        <v>39</v>
      </c>
      <c r="B28" s="13" t="s">
        <v>72</v>
      </c>
      <c r="C28" s="13" t="s">
        <v>80</v>
      </c>
      <c r="D28" s="104">
        <f>(D24+D27)/D23</f>
        <v>52</v>
      </c>
      <c r="E28" s="5"/>
    </row>
    <row r="29" spans="1:5" ht="11.25">
      <c r="A29" s="11" t="s">
        <v>43</v>
      </c>
      <c r="B29" s="13" t="s">
        <v>73</v>
      </c>
      <c r="C29" s="9"/>
      <c r="D29" s="3">
        <f>ROUNDDOWN(D28,0)</f>
        <v>52</v>
      </c>
      <c r="E29" s="5"/>
    </row>
    <row r="30" spans="1:5" ht="11.25">
      <c r="A30" s="11" t="s">
        <v>42</v>
      </c>
      <c r="B30" s="13" t="s">
        <v>74</v>
      </c>
      <c r="C30" s="9"/>
      <c r="D30" s="3">
        <f>IF(D29&gt;=4,D29,0)</f>
        <v>52</v>
      </c>
      <c r="E30" s="5"/>
    </row>
    <row r="31" spans="1:5" ht="11.25">
      <c r="A31" s="10" t="s">
        <v>40</v>
      </c>
      <c r="B31" s="13" t="s">
        <v>3</v>
      </c>
      <c r="C31" s="13" t="s">
        <v>103</v>
      </c>
      <c r="D31" s="106">
        <f>D23/52</f>
        <v>0.7692307692307693</v>
      </c>
      <c r="E31" s="7"/>
    </row>
    <row r="32" spans="1:5" ht="12" thickBot="1">
      <c r="A32" s="12" t="s">
        <v>41</v>
      </c>
      <c r="B32" s="16" t="s">
        <v>75</v>
      </c>
      <c r="C32" s="16" t="s">
        <v>79</v>
      </c>
      <c r="D32" s="107">
        <f>D20*D31*D30</f>
        <v>200</v>
      </c>
      <c r="E32" s="8"/>
    </row>
    <row r="33" spans="1:5" ht="16.5" customHeight="1" thickBot="1">
      <c r="A33" s="29" t="s">
        <v>37</v>
      </c>
      <c r="B33" s="30" t="s">
        <v>4</v>
      </c>
      <c r="C33" s="31"/>
      <c r="D33" s="1">
        <f>ROUNDUP(D32,0)</f>
        <v>200</v>
      </c>
      <c r="E33" s="6"/>
    </row>
  </sheetData>
  <sheetProtection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7" sqref="A17"/>
    </sheetView>
  </sheetViews>
  <sheetFormatPr defaultColWidth="9.33203125" defaultRowHeight="11.25"/>
  <cols>
    <col min="1" max="1" width="32.83203125" style="87" customWidth="1"/>
    <col min="2" max="2" width="10.83203125" style="87" customWidth="1"/>
    <col min="3" max="3" width="16" style="37" customWidth="1"/>
    <col min="4" max="4" width="14.16015625" style="88" customWidth="1"/>
    <col min="5" max="5" width="10.33203125" style="88" customWidth="1"/>
    <col min="6" max="6" width="10.66015625" style="37" customWidth="1"/>
    <col min="7" max="7" width="10.33203125" style="37" customWidth="1"/>
    <col min="8" max="8" width="9.83203125" style="37" customWidth="1"/>
    <col min="9" max="9" width="19" style="37" customWidth="1"/>
    <col min="10" max="10" width="20.5" style="37" customWidth="1"/>
    <col min="11" max="16384" width="9.33203125" style="37" customWidth="1"/>
  </cols>
  <sheetData>
    <row r="1" spans="1:5" s="50" customFormat="1" ht="15" customHeight="1" thickBot="1">
      <c r="A1" s="39" t="s">
        <v>48</v>
      </c>
      <c r="B1" s="64"/>
      <c r="D1" s="65"/>
      <c r="E1" s="65"/>
    </row>
    <row r="2" spans="1:10" s="46" customFormat="1" ht="83.25" customHeight="1" thickBot="1">
      <c r="A2" s="66" t="s">
        <v>9</v>
      </c>
      <c r="B2" s="67" t="s">
        <v>13</v>
      </c>
      <c r="C2" s="67" t="s">
        <v>44</v>
      </c>
      <c r="D2" s="68" t="s">
        <v>34</v>
      </c>
      <c r="E2" s="67" t="s">
        <v>12</v>
      </c>
      <c r="F2" s="67" t="s">
        <v>11</v>
      </c>
      <c r="G2" s="67" t="s">
        <v>36</v>
      </c>
      <c r="H2" s="67" t="s">
        <v>14</v>
      </c>
      <c r="I2" s="69" t="s">
        <v>45</v>
      </c>
      <c r="J2" s="69" t="s">
        <v>108</v>
      </c>
    </row>
    <row r="3" spans="1:10" s="46" customFormat="1" ht="12.75" customHeight="1" thickBot="1">
      <c r="A3" s="70"/>
      <c r="B3" s="71" t="s">
        <v>15</v>
      </c>
      <c r="C3" s="71" t="s">
        <v>16</v>
      </c>
      <c r="D3" s="71" t="s">
        <v>17</v>
      </c>
      <c r="E3" s="71" t="s">
        <v>18</v>
      </c>
      <c r="F3" s="71" t="s">
        <v>19</v>
      </c>
      <c r="G3" s="71" t="s">
        <v>20</v>
      </c>
      <c r="H3" s="71" t="s">
        <v>21</v>
      </c>
      <c r="I3" s="72" t="s">
        <v>35</v>
      </c>
      <c r="J3" s="72" t="s">
        <v>99</v>
      </c>
    </row>
    <row r="4" spans="1:10" ht="11.25">
      <c r="A4" s="73" t="s">
        <v>22</v>
      </c>
      <c r="B4" s="74">
        <v>21</v>
      </c>
      <c r="C4" s="74">
        <f>B4*8</f>
        <v>168</v>
      </c>
      <c r="D4" s="28">
        <v>5</v>
      </c>
      <c r="E4" s="17">
        <v>31</v>
      </c>
      <c r="F4" s="18">
        <v>40</v>
      </c>
      <c r="G4" s="19">
        <f>B4*F4/5</f>
        <v>168</v>
      </c>
      <c r="H4" s="20">
        <v>0</v>
      </c>
      <c r="I4" s="2">
        <f aca="true" t="shared" si="0" ref="I4:I15">F4*E4</f>
        <v>1240</v>
      </c>
      <c r="J4" s="2">
        <f>D4*(E4)</f>
        <v>155</v>
      </c>
    </row>
    <row r="5" spans="1:10" ht="11.25">
      <c r="A5" s="75" t="s">
        <v>23</v>
      </c>
      <c r="B5" s="76">
        <v>20</v>
      </c>
      <c r="C5" s="74">
        <f>B5*8</f>
        <v>160</v>
      </c>
      <c r="D5" s="99">
        <f aca="true" t="shared" si="1" ref="D5:D14">D4</f>
        <v>5</v>
      </c>
      <c r="E5" s="21">
        <v>28</v>
      </c>
      <c r="F5" s="22">
        <f>F4</f>
        <v>40</v>
      </c>
      <c r="G5" s="19">
        <f>B5*F5/5</f>
        <v>160</v>
      </c>
      <c r="H5" s="23">
        <v>0</v>
      </c>
      <c r="I5" s="3">
        <f t="shared" si="0"/>
        <v>1120</v>
      </c>
      <c r="J5" s="2">
        <f aca="true" t="shared" si="2" ref="J5:J14">D5*(E5)</f>
        <v>140</v>
      </c>
    </row>
    <row r="6" spans="1:10" ht="11.25">
      <c r="A6" s="75" t="s">
        <v>24</v>
      </c>
      <c r="B6" s="76">
        <v>23</v>
      </c>
      <c r="C6" s="74">
        <f aca="true" t="shared" si="3" ref="C6:C14">B6*8</f>
        <v>184</v>
      </c>
      <c r="D6" s="99">
        <f t="shared" si="1"/>
        <v>5</v>
      </c>
      <c r="E6" s="21">
        <v>31</v>
      </c>
      <c r="F6" s="22">
        <f aca="true" t="shared" si="4" ref="F6:F14">F5</f>
        <v>40</v>
      </c>
      <c r="G6" s="19">
        <f>B6*F6/5</f>
        <v>184</v>
      </c>
      <c r="H6" s="23">
        <v>0</v>
      </c>
      <c r="I6" s="3">
        <f t="shared" si="0"/>
        <v>1240</v>
      </c>
      <c r="J6" s="2">
        <f t="shared" si="2"/>
        <v>155</v>
      </c>
    </row>
    <row r="7" spans="1:10" ht="11.25">
      <c r="A7" s="75" t="s">
        <v>25</v>
      </c>
      <c r="B7" s="76">
        <v>21</v>
      </c>
      <c r="C7" s="74">
        <f t="shared" si="3"/>
        <v>168</v>
      </c>
      <c r="D7" s="99">
        <f t="shared" si="1"/>
        <v>5</v>
      </c>
      <c r="E7" s="21">
        <v>30</v>
      </c>
      <c r="F7" s="22">
        <f t="shared" si="4"/>
        <v>40</v>
      </c>
      <c r="G7" s="19">
        <f>B7*F7/5</f>
        <v>168</v>
      </c>
      <c r="H7" s="23">
        <v>0</v>
      </c>
      <c r="I7" s="3">
        <f t="shared" si="0"/>
        <v>1200</v>
      </c>
      <c r="J7" s="2">
        <f t="shared" si="2"/>
        <v>150</v>
      </c>
    </row>
    <row r="8" spans="1:10" ht="11.25">
      <c r="A8" s="75" t="s">
        <v>26</v>
      </c>
      <c r="B8" s="76">
        <v>22</v>
      </c>
      <c r="C8" s="74">
        <f t="shared" si="3"/>
        <v>176</v>
      </c>
      <c r="D8" s="99">
        <f t="shared" si="1"/>
        <v>5</v>
      </c>
      <c r="E8" s="21">
        <v>31</v>
      </c>
      <c r="F8" s="22">
        <f t="shared" si="4"/>
        <v>40</v>
      </c>
      <c r="G8" s="19">
        <f aca="true" t="shared" si="5" ref="G8:G14">B8*F8/5</f>
        <v>176</v>
      </c>
      <c r="H8" s="23">
        <v>0</v>
      </c>
      <c r="I8" s="3">
        <f t="shared" si="0"/>
        <v>1240</v>
      </c>
      <c r="J8" s="2">
        <f t="shared" si="2"/>
        <v>155</v>
      </c>
    </row>
    <row r="9" spans="1:10" ht="11.25">
      <c r="A9" s="75" t="s">
        <v>27</v>
      </c>
      <c r="B9" s="76">
        <v>22</v>
      </c>
      <c r="C9" s="74">
        <f t="shared" si="3"/>
        <v>176</v>
      </c>
      <c r="D9" s="99">
        <f t="shared" si="1"/>
        <v>5</v>
      </c>
      <c r="E9" s="21">
        <v>30</v>
      </c>
      <c r="F9" s="22">
        <f t="shared" si="4"/>
        <v>40</v>
      </c>
      <c r="G9" s="19">
        <f>B9*F9/5</f>
        <v>176</v>
      </c>
      <c r="H9" s="23">
        <v>0</v>
      </c>
      <c r="I9" s="3">
        <f t="shared" si="0"/>
        <v>1200</v>
      </c>
      <c r="J9" s="2">
        <f t="shared" si="2"/>
        <v>150</v>
      </c>
    </row>
    <row r="10" spans="1:10" ht="11.25">
      <c r="A10" s="75" t="s">
        <v>28</v>
      </c>
      <c r="B10" s="76">
        <v>21</v>
      </c>
      <c r="C10" s="74">
        <f t="shared" si="3"/>
        <v>168</v>
      </c>
      <c r="D10" s="99">
        <f t="shared" si="1"/>
        <v>5</v>
      </c>
      <c r="E10" s="21">
        <v>31</v>
      </c>
      <c r="F10" s="22">
        <f t="shared" si="4"/>
        <v>40</v>
      </c>
      <c r="G10" s="19">
        <f t="shared" si="5"/>
        <v>168</v>
      </c>
      <c r="H10" s="23">
        <v>0</v>
      </c>
      <c r="I10" s="3">
        <f t="shared" si="0"/>
        <v>1240</v>
      </c>
      <c r="J10" s="2">
        <f t="shared" si="2"/>
        <v>155</v>
      </c>
    </row>
    <row r="11" spans="1:10" ht="11.25">
      <c r="A11" s="75" t="s">
        <v>29</v>
      </c>
      <c r="B11" s="76">
        <v>23</v>
      </c>
      <c r="C11" s="74">
        <f t="shared" si="3"/>
        <v>184</v>
      </c>
      <c r="D11" s="99">
        <f t="shared" si="1"/>
        <v>5</v>
      </c>
      <c r="E11" s="21">
        <v>31</v>
      </c>
      <c r="F11" s="22">
        <f t="shared" si="4"/>
        <v>40</v>
      </c>
      <c r="G11" s="19">
        <f t="shared" si="5"/>
        <v>184</v>
      </c>
      <c r="H11" s="23">
        <v>0</v>
      </c>
      <c r="I11" s="3">
        <f t="shared" si="0"/>
        <v>1240</v>
      </c>
      <c r="J11" s="2">
        <f t="shared" si="2"/>
        <v>155</v>
      </c>
    </row>
    <row r="12" spans="1:10" ht="11.25">
      <c r="A12" s="75" t="s">
        <v>30</v>
      </c>
      <c r="B12" s="76">
        <v>22</v>
      </c>
      <c r="C12" s="74">
        <f t="shared" si="3"/>
        <v>176</v>
      </c>
      <c r="D12" s="99">
        <f>D11</f>
        <v>5</v>
      </c>
      <c r="E12" s="21">
        <v>30</v>
      </c>
      <c r="F12" s="22">
        <f t="shared" si="4"/>
        <v>40</v>
      </c>
      <c r="G12" s="19">
        <f t="shared" si="5"/>
        <v>176</v>
      </c>
      <c r="H12" s="23">
        <v>0</v>
      </c>
      <c r="I12" s="3">
        <f t="shared" si="0"/>
        <v>1200</v>
      </c>
      <c r="J12" s="2">
        <f t="shared" si="2"/>
        <v>150</v>
      </c>
    </row>
    <row r="13" spans="1:10" ht="11.25">
      <c r="A13" s="75" t="s">
        <v>31</v>
      </c>
      <c r="B13" s="76">
        <v>21</v>
      </c>
      <c r="C13" s="74">
        <f t="shared" si="3"/>
        <v>168</v>
      </c>
      <c r="D13" s="99">
        <f t="shared" si="1"/>
        <v>5</v>
      </c>
      <c r="E13" s="21">
        <v>31</v>
      </c>
      <c r="F13" s="22">
        <f t="shared" si="4"/>
        <v>40</v>
      </c>
      <c r="G13" s="19">
        <f t="shared" si="5"/>
        <v>168</v>
      </c>
      <c r="H13" s="23">
        <v>0</v>
      </c>
      <c r="I13" s="3">
        <f t="shared" si="0"/>
        <v>1240</v>
      </c>
      <c r="J13" s="2">
        <f t="shared" si="2"/>
        <v>155</v>
      </c>
    </row>
    <row r="14" spans="1:10" ht="11.25">
      <c r="A14" s="75" t="s">
        <v>32</v>
      </c>
      <c r="B14" s="76">
        <v>22</v>
      </c>
      <c r="C14" s="74">
        <f t="shared" si="3"/>
        <v>176</v>
      </c>
      <c r="D14" s="99">
        <f t="shared" si="1"/>
        <v>5</v>
      </c>
      <c r="E14" s="21">
        <v>30</v>
      </c>
      <c r="F14" s="22">
        <f t="shared" si="4"/>
        <v>40</v>
      </c>
      <c r="G14" s="19">
        <f t="shared" si="5"/>
        <v>176</v>
      </c>
      <c r="H14" s="23">
        <v>0</v>
      </c>
      <c r="I14" s="3">
        <f t="shared" si="0"/>
        <v>1200</v>
      </c>
      <c r="J14" s="2">
        <f t="shared" si="2"/>
        <v>150</v>
      </c>
    </row>
    <row r="15" spans="1:10" ht="12" thickBot="1">
      <c r="A15" s="77" t="s">
        <v>33</v>
      </c>
      <c r="B15" s="78">
        <v>22</v>
      </c>
      <c r="C15" s="78">
        <f>B15*8</f>
        <v>176</v>
      </c>
      <c r="D15" s="100">
        <f>D14</f>
        <v>5</v>
      </c>
      <c r="E15" s="24">
        <v>31</v>
      </c>
      <c r="F15" s="25">
        <f>F14</f>
        <v>40</v>
      </c>
      <c r="G15" s="26">
        <f>B15*F15/5</f>
        <v>176</v>
      </c>
      <c r="H15" s="27">
        <v>0</v>
      </c>
      <c r="I15" s="4">
        <f t="shared" si="0"/>
        <v>1240</v>
      </c>
      <c r="J15" s="4">
        <f>D15*(E15)</f>
        <v>155</v>
      </c>
    </row>
    <row r="16" spans="1:10" s="86" customFormat="1" ht="15" customHeight="1" thickBot="1">
      <c r="A16" s="79" t="s">
        <v>61</v>
      </c>
      <c r="B16" s="80">
        <f>SUM(B4:B15)</f>
        <v>260</v>
      </c>
      <c r="C16" s="81">
        <f>SUM(C4:C15)</f>
        <v>2080</v>
      </c>
      <c r="D16" s="82"/>
      <c r="E16" s="80">
        <f>SUM(E4:E15)</f>
        <v>365</v>
      </c>
      <c r="F16" s="83"/>
      <c r="G16" s="84">
        <f>SUM(G4:G15)</f>
        <v>2080</v>
      </c>
      <c r="H16" s="84">
        <f>SUM(H4:H15)</f>
        <v>0</v>
      </c>
      <c r="I16" s="85">
        <f>SUM(I4:I15)</f>
        <v>14600</v>
      </c>
      <c r="J16" s="85">
        <f>SUM(J4:J15)</f>
        <v>1825</v>
      </c>
    </row>
    <row r="17" ht="15" customHeight="1"/>
    <row r="18" ht="13.5" thickBot="1">
      <c r="A18" s="39" t="s">
        <v>50</v>
      </c>
    </row>
    <row r="19" spans="1:5" ht="12" thickBot="1">
      <c r="A19" s="89" t="s">
        <v>78</v>
      </c>
      <c r="B19" s="90" t="s">
        <v>0</v>
      </c>
      <c r="C19" s="90" t="s">
        <v>5</v>
      </c>
      <c r="D19" s="91" t="s">
        <v>10</v>
      </c>
      <c r="E19" s="6"/>
    </row>
    <row r="20" spans="1:5" ht="24" customHeight="1">
      <c r="A20" s="98" t="s">
        <v>101</v>
      </c>
      <c r="B20" s="63" t="s">
        <v>1</v>
      </c>
      <c r="C20" s="97" t="s">
        <v>102</v>
      </c>
      <c r="D20" s="96">
        <f>J16/(E16)</f>
        <v>5</v>
      </c>
      <c r="E20" s="92"/>
    </row>
    <row r="21" spans="1:5" ht="11.25">
      <c r="A21" s="10" t="s">
        <v>46</v>
      </c>
      <c r="B21" s="13" t="s">
        <v>65</v>
      </c>
      <c r="C21" s="13" t="s">
        <v>63</v>
      </c>
      <c r="D21" s="3">
        <f>I16</f>
        <v>14600</v>
      </c>
      <c r="E21" s="5"/>
    </row>
    <row r="22" spans="1:5" ht="11.25">
      <c r="A22" s="10" t="s">
        <v>47</v>
      </c>
      <c r="B22" s="13" t="s">
        <v>66</v>
      </c>
      <c r="C22" s="13" t="s">
        <v>69</v>
      </c>
      <c r="D22" s="3">
        <f>E16</f>
        <v>365</v>
      </c>
      <c r="E22" s="5"/>
    </row>
    <row r="23" spans="1:5" ht="11.25">
      <c r="A23" s="14" t="s">
        <v>76</v>
      </c>
      <c r="B23" s="13" t="s">
        <v>68</v>
      </c>
      <c r="C23" s="13" t="s">
        <v>70</v>
      </c>
      <c r="D23" s="104">
        <f>I16/E16</f>
        <v>40</v>
      </c>
      <c r="E23" s="5"/>
    </row>
    <row r="24" spans="1:5" ht="11.25">
      <c r="A24" s="10" t="s">
        <v>38</v>
      </c>
      <c r="B24" s="9" t="s">
        <v>2</v>
      </c>
      <c r="C24" s="13" t="s">
        <v>77</v>
      </c>
      <c r="D24" s="105">
        <f>G16</f>
        <v>2080</v>
      </c>
      <c r="E24" s="6"/>
    </row>
    <row r="25" spans="1:5" ht="11.25">
      <c r="A25" s="10" t="s">
        <v>14</v>
      </c>
      <c r="B25" s="9" t="s">
        <v>8</v>
      </c>
      <c r="C25" s="13" t="s">
        <v>64</v>
      </c>
      <c r="D25" s="105">
        <f>H16</f>
        <v>0</v>
      </c>
      <c r="E25" s="6"/>
    </row>
    <row r="26" spans="1:5" ht="11.25">
      <c r="A26" s="15" t="s">
        <v>67</v>
      </c>
      <c r="B26" s="9" t="s">
        <v>7</v>
      </c>
      <c r="C26" s="9"/>
      <c r="D26" s="105">
        <f>IF(D25&lt;=D23*20,D25,D23*20)</f>
        <v>0</v>
      </c>
      <c r="E26" s="6"/>
    </row>
    <row r="27" spans="1:5" ht="11.25">
      <c r="A27" s="15" t="s">
        <v>71</v>
      </c>
      <c r="B27" s="9" t="s">
        <v>62</v>
      </c>
      <c r="C27" s="9"/>
      <c r="D27" s="105">
        <f>IF(D24&gt;=D23*12,D26,0)</f>
        <v>0</v>
      </c>
      <c r="E27" s="5"/>
    </row>
    <row r="28" spans="1:5" ht="11.25">
      <c r="A28" s="10" t="s">
        <v>39</v>
      </c>
      <c r="B28" s="13" t="s">
        <v>72</v>
      </c>
      <c r="C28" s="13" t="s">
        <v>80</v>
      </c>
      <c r="D28" s="104">
        <f>(D24+D27)/D23</f>
        <v>52</v>
      </c>
      <c r="E28" s="5"/>
    </row>
    <row r="29" spans="1:5" ht="11.25">
      <c r="A29" s="11" t="s">
        <v>43</v>
      </c>
      <c r="B29" s="13" t="s">
        <v>73</v>
      </c>
      <c r="C29" s="9"/>
      <c r="D29" s="3">
        <f>ROUNDDOWN(D28,0)</f>
        <v>52</v>
      </c>
      <c r="E29" s="5"/>
    </row>
    <row r="30" spans="1:5" ht="11.25">
      <c r="A30" s="11" t="s">
        <v>42</v>
      </c>
      <c r="B30" s="13" t="s">
        <v>74</v>
      </c>
      <c r="C30" s="9"/>
      <c r="D30" s="3">
        <f>IF(D29&gt;=4,D29,0)</f>
        <v>52</v>
      </c>
      <c r="E30" s="5"/>
    </row>
    <row r="31" spans="1:5" ht="11.25">
      <c r="A31" s="10" t="s">
        <v>40</v>
      </c>
      <c r="B31" s="13" t="s">
        <v>3</v>
      </c>
      <c r="C31" s="13" t="s">
        <v>103</v>
      </c>
      <c r="D31" s="106">
        <f>D23/52</f>
        <v>0.7692307692307693</v>
      </c>
      <c r="E31" s="7"/>
    </row>
    <row r="32" spans="1:5" ht="12" thickBot="1">
      <c r="A32" s="12" t="s">
        <v>41</v>
      </c>
      <c r="B32" s="16" t="s">
        <v>75</v>
      </c>
      <c r="C32" s="16" t="s">
        <v>79</v>
      </c>
      <c r="D32" s="107">
        <f>D20*D31*D30</f>
        <v>200</v>
      </c>
      <c r="E32" s="8"/>
    </row>
    <row r="33" spans="1:5" ht="16.5" customHeight="1" thickBot="1">
      <c r="A33" s="29" t="s">
        <v>37</v>
      </c>
      <c r="B33" s="30" t="s">
        <v>4</v>
      </c>
      <c r="C33" s="31"/>
      <c r="D33" s="1">
        <f>ROUNDUP(D32,0)</f>
        <v>200</v>
      </c>
      <c r="E33" s="6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5" sqref="D5"/>
    </sheetView>
  </sheetViews>
  <sheetFormatPr defaultColWidth="9.33203125" defaultRowHeight="11.25"/>
  <cols>
    <col min="1" max="1" width="32.83203125" style="87" customWidth="1"/>
    <col min="2" max="2" width="10.83203125" style="87" customWidth="1"/>
    <col min="3" max="3" width="16" style="37" customWidth="1"/>
    <col min="4" max="4" width="14.16015625" style="88" customWidth="1"/>
    <col min="5" max="5" width="10.33203125" style="88" customWidth="1"/>
    <col min="6" max="6" width="10.66015625" style="37" customWidth="1"/>
    <col min="7" max="7" width="10.33203125" style="37" customWidth="1"/>
    <col min="8" max="8" width="9.83203125" style="37" customWidth="1"/>
    <col min="9" max="9" width="19" style="37" customWidth="1"/>
    <col min="10" max="10" width="20.5" style="37" customWidth="1"/>
    <col min="11" max="16384" width="9.33203125" style="37" customWidth="1"/>
  </cols>
  <sheetData>
    <row r="1" spans="1:5" s="50" customFormat="1" ht="15" customHeight="1" thickBot="1">
      <c r="A1" s="39" t="s">
        <v>48</v>
      </c>
      <c r="B1" s="64"/>
      <c r="D1" s="65"/>
      <c r="E1" s="65"/>
    </row>
    <row r="2" spans="1:10" s="46" customFormat="1" ht="83.25" customHeight="1" thickBot="1">
      <c r="A2" s="66" t="s">
        <v>9</v>
      </c>
      <c r="B2" s="67" t="s">
        <v>13</v>
      </c>
      <c r="C2" s="67" t="s">
        <v>44</v>
      </c>
      <c r="D2" s="68" t="s">
        <v>34</v>
      </c>
      <c r="E2" s="67" t="s">
        <v>12</v>
      </c>
      <c r="F2" s="67" t="s">
        <v>11</v>
      </c>
      <c r="G2" s="67" t="s">
        <v>36</v>
      </c>
      <c r="H2" s="67" t="s">
        <v>14</v>
      </c>
      <c r="I2" s="69" t="s">
        <v>45</v>
      </c>
      <c r="J2" s="69" t="s">
        <v>108</v>
      </c>
    </row>
    <row r="3" spans="1:10" s="46" customFormat="1" ht="12.75" customHeight="1" thickBot="1">
      <c r="A3" s="70"/>
      <c r="B3" s="71" t="s">
        <v>15</v>
      </c>
      <c r="C3" s="71" t="s">
        <v>16</v>
      </c>
      <c r="D3" s="71" t="s">
        <v>17</v>
      </c>
      <c r="E3" s="71" t="s">
        <v>18</v>
      </c>
      <c r="F3" s="71" t="s">
        <v>19</v>
      </c>
      <c r="G3" s="71" t="s">
        <v>20</v>
      </c>
      <c r="H3" s="71" t="s">
        <v>21</v>
      </c>
      <c r="I3" s="72" t="s">
        <v>35</v>
      </c>
      <c r="J3" s="72" t="s">
        <v>99</v>
      </c>
    </row>
    <row r="4" spans="1:10" ht="11.25">
      <c r="A4" s="73" t="s">
        <v>22</v>
      </c>
      <c r="B4" s="74">
        <v>21</v>
      </c>
      <c r="C4" s="74">
        <f>B4*8</f>
        <v>168</v>
      </c>
      <c r="D4" s="28">
        <v>5</v>
      </c>
      <c r="E4" s="17">
        <v>31</v>
      </c>
      <c r="F4" s="18">
        <v>40</v>
      </c>
      <c r="G4" s="19">
        <f>B4*F4/5</f>
        <v>168</v>
      </c>
      <c r="H4" s="20">
        <v>0</v>
      </c>
      <c r="I4" s="2">
        <f aca="true" t="shared" si="0" ref="I4:I15">F4*E4</f>
        <v>1240</v>
      </c>
      <c r="J4" s="2">
        <f>D4*(E4)</f>
        <v>155</v>
      </c>
    </row>
    <row r="5" spans="1:10" ht="11.25">
      <c r="A5" s="75" t="s">
        <v>23</v>
      </c>
      <c r="B5" s="76">
        <v>20</v>
      </c>
      <c r="C5" s="74">
        <f>B5*8</f>
        <v>160</v>
      </c>
      <c r="D5" s="99">
        <f aca="true" t="shared" si="1" ref="D5:D14">D4</f>
        <v>5</v>
      </c>
      <c r="E5" s="21">
        <v>28</v>
      </c>
      <c r="F5" s="22">
        <f>F4</f>
        <v>40</v>
      </c>
      <c r="G5" s="19">
        <f>B5*F5/5</f>
        <v>160</v>
      </c>
      <c r="H5" s="23">
        <v>0</v>
      </c>
      <c r="I5" s="3">
        <f t="shared" si="0"/>
        <v>1120</v>
      </c>
      <c r="J5" s="2">
        <f aca="true" t="shared" si="2" ref="J5:J14">D5*(E5)</f>
        <v>140</v>
      </c>
    </row>
    <row r="6" spans="1:10" ht="11.25">
      <c r="A6" s="75" t="s">
        <v>24</v>
      </c>
      <c r="B6" s="76">
        <v>23</v>
      </c>
      <c r="C6" s="74">
        <f aca="true" t="shared" si="3" ref="C6:C14">B6*8</f>
        <v>184</v>
      </c>
      <c r="D6" s="99">
        <f t="shared" si="1"/>
        <v>5</v>
      </c>
      <c r="E6" s="21">
        <v>31</v>
      </c>
      <c r="F6" s="22">
        <f aca="true" t="shared" si="4" ref="F6:F14">F5</f>
        <v>40</v>
      </c>
      <c r="G6" s="19">
        <f>B6*F6/5</f>
        <v>184</v>
      </c>
      <c r="H6" s="23">
        <v>0</v>
      </c>
      <c r="I6" s="3">
        <f t="shared" si="0"/>
        <v>1240</v>
      </c>
      <c r="J6" s="2">
        <f t="shared" si="2"/>
        <v>155</v>
      </c>
    </row>
    <row r="7" spans="1:10" ht="11.25">
      <c r="A7" s="75" t="s">
        <v>25</v>
      </c>
      <c r="B7" s="76">
        <v>22</v>
      </c>
      <c r="C7" s="74">
        <f t="shared" si="3"/>
        <v>176</v>
      </c>
      <c r="D7" s="99">
        <f t="shared" si="1"/>
        <v>5</v>
      </c>
      <c r="E7" s="21">
        <v>30</v>
      </c>
      <c r="F7" s="22">
        <f t="shared" si="4"/>
        <v>40</v>
      </c>
      <c r="G7" s="19">
        <f>B7*F7/5</f>
        <v>176</v>
      </c>
      <c r="H7" s="23">
        <v>0</v>
      </c>
      <c r="I7" s="3">
        <f t="shared" si="0"/>
        <v>1200</v>
      </c>
      <c r="J7" s="2">
        <f t="shared" si="2"/>
        <v>150</v>
      </c>
    </row>
    <row r="8" spans="1:10" ht="11.25">
      <c r="A8" s="75" t="s">
        <v>26</v>
      </c>
      <c r="B8" s="76">
        <v>21</v>
      </c>
      <c r="C8" s="74">
        <f t="shared" si="3"/>
        <v>168</v>
      </c>
      <c r="D8" s="99">
        <f t="shared" si="1"/>
        <v>5</v>
      </c>
      <c r="E8" s="21">
        <v>31</v>
      </c>
      <c r="F8" s="22">
        <f t="shared" si="4"/>
        <v>40</v>
      </c>
      <c r="G8" s="19">
        <f aca="true" t="shared" si="5" ref="G8:G14">B8*F8/5</f>
        <v>168</v>
      </c>
      <c r="H8" s="23">
        <v>0</v>
      </c>
      <c r="I8" s="3">
        <f t="shared" si="0"/>
        <v>1240</v>
      </c>
      <c r="J8" s="2">
        <f t="shared" si="2"/>
        <v>155</v>
      </c>
    </row>
    <row r="9" spans="1:10" ht="11.25">
      <c r="A9" s="75" t="s">
        <v>27</v>
      </c>
      <c r="B9" s="76">
        <v>22</v>
      </c>
      <c r="C9" s="74">
        <f t="shared" si="3"/>
        <v>176</v>
      </c>
      <c r="D9" s="99">
        <f t="shared" si="1"/>
        <v>5</v>
      </c>
      <c r="E9" s="21">
        <v>30</v>
      </c>
      <c r="F9" s="22">
        <f t="shared" si="4"/>
        <v>40</v>
      </c>
      <c r="G9" s="19">
        <f>B9*F9/5</f>
        <v>176</v>
      </c>
      <c r="H9" s="23">
        <v>0</v>
      </c>
      <c r="I9" s="3">
        <f t="shared" si="0"/>
        <v>1200</v>
      </c>
      <c r="J9" s="2">
        <f t="shared" si="2"/>
        <v>150</v>
      </c>
    </row>
    <row r="10" spans="1:10" ht="11.25">
      <c r="A10" s="75" t="s">
        <v>28</v>
      </c>
      <c r="B10" s="76">
        <v>22</v>
      </c>
      <c r="C10" s="74">
        <f t="shared" si="3"/>
        <v>176</v>
      </c>
      <c r="D10" s="99">
        <f t="shared" si="1"/>
        <v>5</v>
      </c>
      <c r="E10" s="21">
        <v>31</v>
      </c>
      <c r="F10" s="22">
        <f t="shared" si="4"/>
        <v>40</v>
      </c>
      <c r="G10" s="19">
        <f t="shared" si="5"/>
        <v>176</v>
      </c>
      <c r="H10" s="23">
        <v>0</v>
      </c>
      <c r="I10" s="3">
        <f t="shared" si="0"/>
        <v>1240</v>
      </c>
      <c r="J10" s="2">
        <f t="shared" si="2"/>
        <v>155</v>
      </c>
    </row>
    <row r="11" spans="1:10" ht="11.25">
      <c r="A11" s="75" t="s">
        <v>29</v>
      </c>
      <c r="B11" s="76">
        <v>22</v>
      </c>
      <c r="C11" s="74">
        <f t="shared" si="3"/>
        <v>176</v>
      </c>
      <c r="D11" s="99">
        <f t="shared" si="1"/>
        <v>5</v>
      </c>
      <c r="E11" s="21">
        <v>31</v>
      </c>
      <c r="F11" s="22">
        <f t="shared" si="4"/>
        <v>40</v>
      </c>
      <c r="G11" s="19">
        <f t="shared" si="5"/>
        <v>176</v>
      </c>
      <c r="H11" s="23">
        <v>0</v>
      </c>
      <c r="I11" s="3">
        <f t="shared" si="0"/>
        <v>1240</v>
      </c>
      <c r="J11" s="2">
        <f t="shared" si="2"/>
        <v>155</v>
      </c>
    </row>
    <row r="12" spans="1:10" ht="11.25">
      <c r="A12" s="75" t="s">
        <v>30</v>
      </c>
      <c r="B12" s="76">
        <v>22</v>
      </c>
      <c r="C12" s="74">
        <f t="shared" si="3"/>
        <v>176</v>
      </c>
      <c r="D12" s="99">
        <f>D11</f>
        <v>5</v>
      </c>
      <c r="E12" s="21">
        <v>30</v>
      </c>
      <c r="F12" s="22">
        <f t="shared" si="4"/>
        <v>40</v>
      </c>
      <c r="G12" s="19">
        <f t="shared" si="5"/>
        <v>176</v>
      </c>
      <c r="H12" s="23">
        <v>0</v>
      </c>
      <c r="I12" s="3">
        <f t="shared" si="0"/>
        <v>1200</v>
      </c>
      <c r="J12" s="2">
        <f t="shared" si="2"/>
        <v>150</v>
      </c>
    </row>
    <row r="13" spans="1:10" ht="11.25">
      <c r="A13" s="75" t="s">
        <v>31</v>
      </c>
      <c r="B13" s="76">
        <v>21</v>
      </c>
      <c r="C13" s="74">
        <f t="shared" si="3"/>
        <v>168</v>
      </c>
      <c r="D13" s="99">
        <f t="shared" si="1"/>
        <v>5</v>
      </c>
      <c r="E13" s="21">
        <v>31</v>
      </c>
      <c r="F13" s="22">
        <f t="shared" si="4"/>
        <v>40</v>
      </c>
      <c r="G13" s="19">
        <f t="shared" si="5"/>
        <v>168</v>
      </c>
      <c r="H13" s="23">
        <v>0</v>
      </c>
      <c r="I13" s="3">
        <f t="shared" si="0"/>
        <v>1240</v>
      </c>
      <c r="J13" s="2">
        <f t="shared" si="2"/>
        <v>155</v>
      </c>
    </row>
    <row r="14" spans="1:10" ht="11.25">
      <c r="A14" s="75" t="s">
        <v>32</v>
      </c>
      <c r="B14" s="76">
        <v>22</v>
      </c>
      <c r="C14" s="74">
        <f t="shared" si="3"/>
        <v>176</v>
      </c>
      <c r="D14" s="99">
        <f t="shared" si="1"/>
        <v>5</v>
      </c>
      <c r="E14" s="21">
        <v>30</v>
      </c>
      <c r="F14" s="22">
        <f t="shared" si="4"/>
        <v>40</v>
      </c>
      <c r="G14" s="19">
        <f t="shared" si="5"/>
        <v>176</v>
      </c>
      <c r="H14" s="23">
        <v>0</v>
      </c>
      <c r="I14" s="3">
        <f t="shared" si="0"/>
        <v>1200</v>
      </c>
      <c r="J14" s="2">
        <f t="shared" si="2"/>
        <v>150</v>
      </c>
    </row>
    <row r="15" spans="1:10" ht="12" thickBot="1">
      <c r="A15" s="77" t="s">
        <v>33</v>
      </c>
      <c r="B15" s="78">
        <v>23</v>
      </c>
      <c r="C15" s="78">
        <f>B15*8</f>
        <v>184</v>
      </c>
      <c r="D15" s="100">
        <f>D14</f>
        <v>5</v>
      </c>
      <c r="E15" s="24">
        <v>31</v>
      </c>
      <c r="F15" s="25">
        <f>F14</f>
        <v>40</v>
      </c>
      <c r="G15" s="26">
        <f>B15*F15/5</f>
        <v>184</v>
      </c>
      <c r="H15" s="27">
        <v>0</v>
      </c>
      <c r="I15" s="4">
        <f t="shared" si="0"/>
        <v>1240</v>
      </c>
      <c r="J15" s="4">
        <f>D15*(E15)</f>
        <v>155</v>
      </c>
    </row>
    <row r="16" spans="1:10" s="86" customFormat="1" ht="15" customHeight="1" thickBot="1">
      <c r="A16" s="79" t="s">
        <v>61</v>
      </c>
      <c r="B16" s="80">
        <f>SUM(B4:B15)</f>
        <v>261</v>
      </c>
      <c r="C16" s="81">
        <f>SUM(C4:C15)</f>
        <v>2088</v>
      </c>
      <c r="D16" s="82"/>
      <c r="E16" s="80">
        <f>SUM(E4:E15)</f>
        <v>365</v>
      </c>
      <c r="F16" s="83"/>
      <c r="G16" s="84">
        <f>SUM(G4:G15)</f>
        <v>2088</v>
      </c>
      <c r="H16" s="84">
        <f>SUM(H4:H15)</f>
        <v>0</v>
      </c>
      <c r="I16" s="85">
        <f>SUM(I4:I15)</f>
        <v>14600</v>
      </c>
      <c r="J16" s="85">
        <f>SUM(J4:J15)</f>
        <v>1825</v>
      </c>
    </row>
    <row r="17" ht="15" customHeight="1"/>
    <row r="18" ht="13.5" thickBot="1">
      <c r="A18" s="39" t="s">
        <v>50</v>
      </c>
    </row>
    <row r="19" spans="1:5" ht="12" thickBot="1">
      <c r="A19" s="89" t="s">
        <v>78</v>
      </c>
      <c r="B19" s="90" t="s">
        <v>0</v>
      </c>
      <c r="C19" s="90" t="s">
        <v>5</v>
      </c>
      <c r="D19" s="91" t="s">
        <v>10</v>
      </c>
      <c r="E19" s="6"/>
    </row>
    <row r="20" spans="1:5" ht="24" customHeight="1">
      <c r="A20" s="98" t="s">
        <v>101</v>
      </c>
      <c r="B20" s="63" t="s">
        <v>1</v>
      </c>
      <c r="C20" s="97" t="s">
        <v>102</v>
      </c>
      <c r="D20" s="96">
        <f>J16/(E16)</f>
        <v>5</v>
      </c>
      <c r="E20" s="92"/>
    </row>
    <row r="21" spans="1:5" ht="11.25">
      <c r="A21" s="10" t="s">
        <v>46</v>
      </c>
      <c r="B21" s="13" t="s">
        <v>65</v>
      </c>
      <c r="C21" s="13" t="s">
        <v>63</v>
      </c>
      <c r="D21" s="3">
        <f>I16</f>
        <v>14600</v>
      </c>
      <c r="E21" s="5"/>
    </row>
    <row r="22" spans="1:5" ht="11.25">
      <c r="A22" s="10" t="s">
        <v>47</v>
      </c>
      <c r="B22" s="13" t="s">
        <v>66</v>
      </c>
      <c r="C22" s="13" t="s">
        <v>69</v>
      </c>
      <c r="D22" s="3">
        <f>E16</f>
        <v>365</v>
      </c>
      <c r="E22" s="5"/>
    </row>
    <row r="23" spans="1:5" ht="11.25">
      <c r="A23" s="14" t="s">
        <v>76</v>
      </c>
      <c r="B23" s="13" t="s">
        <v>68</v>
      </c>
      <c r="C23" s="13" t="s">
        <v>70</v>
      </c>
      <c r="D23" s="104">
        <f>I16/E16</f>
        <v>40</v>
      </c>
      <c r="E23" s="5"/>
    </row>
    <row r="24" spans="1:5" ht="11.25">
      <c r="A24" s="10" t="s">
        <v>38</v>
      </c>
      <c r="B24" s="9" t="s">
        <v>2</v>
      </c>
      <c r="C24" s="13" t="s">
        <v>77</v>
      </c>
      <c r="D24" s="105">
        <f>G16</f>
        <v>2088</v>
      </c>
      <c r="E24" s="6"/>
    </row>
    <row r="25" spans="1:5" ht="11.25">
      <c r="A25" s="10" t="s">
        <v>14</v>
      </c>
      <c r="B25" s="9" t="s">
        <v>8</v>
      </c>
      <c r="C25" s="13" t="s">
        <v>64</v>
      </c>
      <c r="D25" s="105">
        <f>H16</f>
        <v>0</v>
      </c>
      <c r="E25" s="6"/>
    </row>
    <row r="26" spans="1:5" ht="11.25">
      <c r="A26" s="15" t="s">
        <v>67</v>
      </c>
      <c r="B26" s="9" t="s">
        <v>7</v>
      </c>
      <c r="C26" s="9"/>
      <c r="D26" s="105">
        <f>IF(D25&lt;=D23*20,D25,D23*20)</f>
        <v>0</v>
      </c>
      <c r="E26" s="6"/>
    </row>
    <row r="27" spans="1:5" ht="11.25">
      <c r="A27" s="15" t="s">
        <v>71</v>
      </c>
      <c r="B27" s="9" t="s">
        <v>62</v>
      </c>
      <c r="C27" s="9"/>
      <c r="D27" s="105">
        <f>IF(D24&gt;=D23*12,D26,0)</f>
        <v>0</v>
      </c>
      <c r="E27" s="5"/>
    </row>
    <row r="28" spans="1:5" ht="11.25">
      <c r="A28" s="10" t="s">
        <v>39</v>
      </c>
      <c r="B28" s="13" t="s">
        <v>72</v>
      </c>
      <c r="C28" s="13" t="s">
        <v>80</v>
      </c>
      <c r="D28" s="104">
        <f>(D24+D27)/D23</f>
        <v>52.2</v>
      </c>
      <c r="E28" s="5"/>
    </row>
    <row r="29" spans="1:5" ht="11.25">
      <c r="A29" s="11" t="s">
        <v>43</v>
      </c>
      <c r="B29" s="13" t="s">
        <v>73</v>
      </c>
      <c r="C29" s="9"/>
      <c r="D29" s="3">
        <f>ROUNDDOWN(D28,0)</f>
        <v>52</v>
      </c>
      <c r="E29" s="5"/>
    </row>
    <row r="30" spans="1:5" ht="11.25">
      <c r="A30" s="11" t="s">
        <v>42</v>
      </c>
      <c r="B30" s="13" t="s">
        <v>74</v>
      </c>
      <c r="C30" s="9"/>
      <c r="D30" s="3">
        <f>IF(D29&gt;=4,D29,0)</f>
        <v>52</v>
      </c>
      <c r="E30" s="5"/>
    </row>
    <row r="31" spans="1:5" ht="11.25">
      <c r="A31" s="10" t="s">
        <v>40</v>
      </c>
      <c r="B31" s="13" t="s">
        <v>3</v>
      </c>
      <c r="C31" s="13" t="s">
        <v>103</v>
      </c>
      <c r="D31" s="106">
        <f>D23/52</f>
        <v>0.7692307692307693</v>
      </c>
      <c r="E31" s="7"/>
    </row>
    <row r="32" spans="1:5" ht="12" thickBot="1">
      <c r="A32" s="12" t="s">
        <v>41</v>
      </c>
      <c r="B32" s="16" t="s">
        <v>75</v>
      </c>
      <c r="C32" s="16" t="s">
        <v>79</v>
      </c>
      <c r="D32" s="107">
        <f>D20*D31*D30</f>
        <v>200</v>
      </c>
      <c r="E32" s="8"/>
    </row>
    <row r="33" spans="1:5" ht="16.5" customHeight="1" thickBot="1">
      <c r="A33" s="29" t="s">
        <v>37</v>
      </c>
      <c r="B33" s="30" t="s">
        <v>4</v>
      </c>
      <c r="C33" s="31"/>
      <c r="D33" s="1">
        <f>ROUNDUP(D32,0)</f>
        <v>200</v>
      </c>
      <c r="E33" s="6"/>
    </row>
  </sheetData>
  <sheetProtection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Drahomír Běťák</dc:creator>
  <cp:keywords/>
  <dc:description/>
  <cp:lastModifiedBy>Drahomír Běťák</cp:lastModifiedBy>
  <dcterms:created xsi:type="dcterms:W3CDTF">2021-02-02T08:39:40Z</dcterms:created>
  <dcterms:modified xsi:type="dcterms:W3CDTF">2024-04-28T21:15:26Z</dcterms:modified>
  <cp:category/>
  <cp:version/>
  <cp:contentType/>
  <cp:contentStatus/>
</cp:coreProperties>
</file>